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. PRO\PRO Comercial\Facebook -Web oficial-\"/>
    </mc:Choice>
  </mc:AlternateContent>
  <xr:revisionPtr revIDLastSave="0" documentId="13_ncr:1_{1E338F1D-5DB0-4958-B1C6-7706FE64E54C}" xr6:coauthVersionLast="47" xr6:coauthVersionMax="47" xr10:uidLastSave="{00000000-0000-0000-0000-000000000000}"/>
  <bookViews>
    <workbookView xWindow="-120" yWindow="-120" windowWidth="29040" windowHeight="15840" tabRatio="519" activeTab="4" xr2:uid="{00000000-000D-0000-FFFF-FFFF00000000}"/>
  </bookViews>
  <sheets>
    <sheet name="AITANA" sheetId="18" r:id="rId1"/>
    <sheet name="PLATO PREMIUM" sheetId="20" r:id="rId2"/>
    <sheet name="TERMOFORMADA" sheetId="12" r:id="rId3"/>
    <sheet name="DISCOS" sheetId="21" r:id="rId4"/>
    <sheet name="SINTESIS" sheetId="22" r:id="rId5"/>
  </sheets>
  <definedNames>
    <definedName name="_xlnm.Print_Area" localSheetId="0">AITANA!$A$1:$V$29</definedName>
    <definedName name="_xlnm.Print_Area" localSheetId="3">DISCOS!$A$1:$R$78</definedName>
    <definedName name="_xlnm.Print_Area" localSheetId="1">'PLATO PREMIUM'!$A$1:$AC$27</definedName>
    <definedName name="_xlnm.Print_Area" localSheetId="4">SINTESIS!$A$1:$G$21</definedName>
    <definedName name="_xlnm.Print_Area" localSheetId="2">TERMOFORMADA!$A$1:$X$70</definedName>
    <definedName name="CuentaContable" localSheetId="3">#REF!</definedName>
    <definedName name="CuentaContable" localSheetId="1">#REF!</definedName>
    <definedName name="CuentaContable">#REF!</definedName>
    <definedName name="z" localSheetId="3">#REF!</definedName>
    <definedName name="z" localSheetId="1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5" i="21" l="1"/>
  <c r="K74" i="21"/>
  <c r="K73" i="21"/>
  <c r="K72" i="21"/>
  <c r="K71" i="21"/>
  <c r="K70" i="21"/>
  <c r="K69" i="21"/>
  <c r="K68" i="21"/>
  <c r="K67" i="21"/>
  <c r="K66" i="21"/>
  <c r="I66" i="21"/>
  <c r="K54" i="21"/>
  <c r="K53" i="21"/>
  <c r="K52" i="21"/>
  <c r="K51" i="21"/>
  <c r="K50" i="21"/>
  <c r="K49" i="21"/>
  <c r="K48" i="21"/>
  <c r="K47" i="21"/>
  <c r="K46" i="21"/>
  <c r="K45" i="21"/>
  <c r="I45" i="21"/>
  <c r="N23" i="20"/>
  <c r="K23" i="20"/>
  <c r="L23" i="20" s="1"/>
  <c r="I23" i="20"/>
  <c r="N13" i="20"/>
  <c r="K13" i="20"/>
  <c r="L13" i="20" s="1"/>
  <c r="I13" i="20"/>
  <c r="I24" i="20"/>
  <c r="I22" i="20"/>
  <c r="I21" i="20"/>
  <c r="I20" i="20"/>
  <c r="I19" i="20"/>
  <c r="I18" i="20"/>
  <c r="I17" i="20"/>
  <c r="I16" i="20"/>
  <c r="I14" i="20"/>
  <c r="I12" i="20"/>
  <c r="I11" i="20"/>
  <c r="I10" i="20"/>
  <c r="I9" i="20"/>
  <c r="I8" i="20"/>
  <c r="I7" i="20"/>
  <c r="I6" i="20"/>
  <c r="J15" i="12"/>
  <c r="J14" i="12"/>
  <c r="J13" i="12"/>
  <c r="J12" i="12"/>
  <c r="J11" i="12"/>
  <c r="J10" i="12"/>
  <c r="J9" i="12"/>
  <c r="J8" i="12"/>
  <c r="J7" i="12"/>
  <c r="J6" i="12"/>
  <c r="K6" i="20"/>
  <c r="L6" i="20" s="1"/>
  <c r="K7" i="20"/>
  <c r="L7" i="20" s="1"/>
  <c r="K8" i="20"/>
  <c r="L8" i="20" s="1"/>
  <c r="K9" i="20"/>
  <c r="L9" i="20" s="1"/>
  <c r="K10" i="20"/>
  <c r="L10" i="20" s="1"/>
  <c r="K11" i="20"/>
  <c r="L11" i="20" s="1"/>
  <c r="K12" i="20"/>
  <c r="L12" i="20" s="1"/>
  <c r="K14" i="20"/>
  <c r="L14" i="20" s="1"/>
  <c r="K6" i="18"/>
  <c r="O13" i="20" l="1"/>
  <c r="O23" i="20"/>
  <c r="W27" i="12"/>
  <c r="Y25" i="20"/>
  <c r="T75" i="21"/>
  <c r="T74" i="21"/>
  <c r="T73" i="21"/>
  <c r="T72" i="21"/>
  <c r="T71" i="21"/>
  <c r="T70" i="21"/>
  <c r="T69" i="21"/>
  <c r="T68" i="21"/>
  <c r="T67" i="21"/>
  <c r="T66" i="21"/>
  <c r="T54" i="21"/>
  <c r="T53" i="21"/>
  <c r="T52" i="21"/>
  <c r="T51" i="21"/>
  <c r="T50" i="21"/>
  <c r="T49" i="21"/>
  <c r="T48" i="21"/>
  <c r="T47" i="21"/>
  <c r="T46" i="21"/>
  <c r="T45" i="21"/>
  <c r="T34" i="21"/>
  <c r="T33" i="21"/>
  <c r="T32" i="21"/>
  <c r="T31" i="21"/>
  <c r="T30" i="21"/>
  <c r="T29" i="21"/>
  <c r="T28" i="21"/>
  <c r="T27" i="21"/>
  <c r="T26" i="21"/>
  <c r="T25" i="21"/>
  <c r="L66" i="21"/>
  <c r="Z61" i="12"/>
  <c r="Z67" i="12"/>
  <c r="Z66" i="12"/>
  <c r="Z65" i="12"/>
  <c r="Z64" i="12"/>
  <c r="Z63" i="12"/>
  <c r="Z62" i="12"/>
  <c r="Z60" i="12"/>
  <c r="Z59" i="12"/>
  <c r="Z58" i="12"/>
  <c r="Z47" i="12"/>
  <c r="Z46" i="12"/>
  <c r="Z45" i="12"/>
  <c r="Z44" i="12"/>
  <c r="Z43" i="12"/>
  <c r="Z42" i="12"/>
  <c r="Z41" i="12"/>
  <c r="Z40" i="12"/>
  <c r="Z39" i="12"/>
  <c r="Z38" i="12"/>
  <c r="K24" i="20"/>
  <c r="L24" i="20" s="1"/>
  <c r="K22" i="20"/>
  <c r="L22" i="20" s="1"/>
  <c r="K21" i="20"/>
  <c r="L21" i="20" s="1"/>
  <c r="K20" i="20"/>
  <c r="L20" i="20" s="1"/>
  <c r="K19" i="20"/>
  <c r="L19" i="20" s="1"/>
  <c r="K18" i="20"/>
  <c r="L18" i="20" s="1"/>
  <c r="K17" i="20"/>
  <c r="L17" i="20" s="1"/>
  <c r="K16" i="20"/>
  <c r="L16" i="20" s="1"/>
  <c r="T76" i="21" l="1"/>
  <c r="T55" i="21"/>
  <c r="Z48" i="12"/>
  <c r="F53" i="12" s="1"/>
  <c r="T35" i="21"/>
  <c r="Z68" i="12"/>
  <c r="F73" i="12" s="1"/>
  <c r="B19" i="22" l="1"/>
  <c r="N55" i="21"/>
  <c r="E13" i="22" s="1"/>
  <c r="K34" i="21"/>
  <c r="K33" i="21"/>
  <c r="K32" i="21"/>
  <c r="K31" i="21"/>
  <c r="K30" i="21"/>
  <c r="K29" i="21"/>
  <c r="K28" i="21"/>
  <c r="K27" i="21"/>
  <c r="K26" i="21"/>
  <c r="K25" i="21"/>
  <c r="V27" i="12" l="1"/>
  <c r="X25" i="20"/>
  <c r="N14" i="21"/>
  <c r="T14" i="21" s="1"/>
  <c r="N13" i="21"/>
  <c r="T13" i="21" s="1"/>
  <c r="N12" i="21"/>
  <c r="T12" i="21" s="1"/>
  <c r="N11" i="21"/>
  <c r="T11" i="21" s="1"/>
  <c r="N10" i="21"/>
  <c r="T10" i="21" s="1"/>
  <c r="N9" i="21"/>
  <c r="T9" i="21" s="1"/>
  <c r="N8" i="21"/>
  <c r="T8" i="21" s="1"/>
  <c r="N7" i="21"/>
  <c r="T7" i="21" s="1"/>
  <c r="N6" i="21"/>
  <c r="T6" i="21" s="1"/>
  <c r="N5" i="21"/>
  <c r="T5" i="21" s="1"/>
  <c r="R15" i="21"/>
  <c r="Q15" i="21"/>
  <c r="I14" i="21"/>
  <c r="I13" i="21"/>
  <c r="I12" i="21"/>
  <c r="I11" i="21"/>
  <c r="I10" i="21"/>
  <c r="I9" i="21"/>
  <c r="I8" i="21"/>
  <c r="I7" i="21"/>
  <c r="I6" i="21"/>
  <c r="I5" i="21"/>
  <c r="I34" i="21"/>
  <c r="I33" i="21"/>
  <c r="I32" i="21"/>
  <c r="I31" i="21"/>
  <c r="I30" i="21"/>
  <c r="I29" i="21"/>
  <c r="I28" i="21"/>
  <c r="I27" i="21"/>
  <c r="I26" i="21"/>
  <c r="I25" i="21"/>
  <c r="N76" i="21"/>
  <c r="E14" i="22" s="1"/>
  <c r="N35" i="21"/>
  <c r="E12" i="22" s="1"/>
  <c r="O74" i="21"/>
  <c r="L34" i="21"/>
  <c r="O34" i="21" s="1"/>
  <c r="L33" i="21"/>
  <c r="O33" i="21" s="1"/>
  <c r="L32" i="21"/>
  <c r="O32" i="21" s="1"/>
  <c r="L30" i="21"/>
  <c r="O30" i="21" s="1"/>
  <c r="L29" i="21"/>
  <c r="O29" i="21" s="1"/>
  <c r="L28" i="21"/>
  <c r="O28" i="21" s="1"/>
  <c r="L26" i="21"/>
  <c r="O26" i="21" s="1"/>
  <c r="K14" i="21"/>
  <c r="L14" i="21" s="1"/>
  <c r="K13" i="21"/>
  <c r="K12" i="21"/>
  <c r="L12" i="21" s="1"/>
  <c r="K11" i="21"/>
  <c r="K10" i="21"/>
  <c r="L10" i="21" s="1"/>
  <c r="K9" i="21"/>
  <c r="K8" i="21"/>
  <c r="L8" i="21" s="1"/>
  <c r="K7" i="21"/>
  <c r="K6" i="21"/>
  <c r="L6" i="21" s="1"/>
  <c r="K5" i="21"/>
  <c r="T15" i="21" l="1"/>
  <c r="H20" i="21" s="1"/>
  <c r="O8" i="21"/>
  <c r="O12" i="21"/>
  <c r="O6" i="21"/>
  <c r="O10" i="21"/>
  <c r="O14" i="21"/>
  <c r="N15" i="21"/>
  <c r="E11" i="22" s="1"/>
  <c r="O69" i="21"/>
  <c r="O73" i="21"/>
  <c r="O68" i="21"/>
  <c r="O72" i="21"/>
  <c r="O67" i="21"/>
  <c r="O71" i="21"/>
  <c r="O75" i="21"/>
  <c r="O66" i="21"/>
  <c r="O70" i="21"/>
  <c r="L27" i="21"/>
  <c r="O27" i="21" s="1"/>
  <c r="L31" i="21"/>
  <c r="O31" i="21" s="1"/>
  <c r="L45" i="21"/>
  <c r="L5" i="21"/>
  <c r="O5" i="21" s="1"/>
  <c r="L7" i="21"/>
  <c r="O7" i="21" s="1"/>
  <c r="L9" i="21"/>
  <c r="O9" i="21" s="1"/>
  <c r="L11" i="21"/>
  <c r="O11" i="21" s="1"/>
  <c r="L13" i="21"/>
  <c r="O13" i="21" s="1"/>
  <c r="L25" i="21"/>
  <c r="O25" i="21" s="1"/>
  <c r="O51" i="21" l="1"/>
  <c r="O47" i="21"/>
  <c r="O49" i="21"/>
  <c r="O54" i="21"/>
  <c r="O52" i="21"/>
  <c r="O48" i="21"/>
  <c r="O45" i="21"/>
  <c r="O50" i="21"/>
  <c r="O46" i="21"/>
  <c r="O53" i="21"/>
  <c r="O35" i="21"/>
  <c r="O15" i="21"/>
  <c r="O76" i="21"/>
  <c r="O55" i="21" l="1"/>
  <c r="F14" i="22"/>
  <c r="O80" i="21"/>
  <c r="O81" i="21" s="1"/>
  <c r="F12" i="22"/>
  <c r="O39" i="21"/>
  <c r="O40" i="21" s="1"/>
  <c r="F11" i="22"/>
  <c r="O19" i="21"/>
  <c r="O20" i="21" s="1"/>
  <c r="O36" i="21"/>
  <c r="O37" i="21" s="1"/>
  <c r="O77" i="21"/>
  <c r="O78" i="21" s="1"/>
  <c r="O16" i="21"/>
  <c r="O17" i="21" s="1"/>
  <c r="O56" i="21" l="1"/>
  <c r="O57" i="21" s="1"/>
  <c r="O59" i="21"/>
  <c r="O60" i="21" s="1"/>
  <c r="F13" i="22"/>
  <c r="Z25" i="20" l="1"/>
  <c r="W25" i="20"/>
  <c r="V25" i="20"/>
  <c r="U25" i="20"/>
  <c r="T25" i="20"/>
  <c r="S25" i="20"/>
  <c r="R25" i="20"/>
  <c r="Q25" i="20"/>
  <c r="N6" i="20"/>
  <c r="AB6" i="20" s="1"/>
  <c r="N24" i="20"/>
  <c r="AB24" i="20" s="1"/>
  <c r="N22" i="20"/>
  <c r="AB22" i="20" s="1"/>
  <c r="N21" i="20"/>
  <c r="AB21" i="20" s="1"/>
  <c r="N20" i="20"/>
  <c r="AB20" i="20" s="1"/>
  <c r="N19" i="20"/>
  <c r="AB19" i="20" s="1"/>
  <c r="N18" i="20"/>
  <c r="AB18" i="20" s="1"/>
  <c r="N17" i="20"/>
  <c r="AB17" i="20" s="1"/>
  <c r="N16" i="20"/>
  <c r="AB16" i="20" s="1"/>
  <c r="N14" i="20"/>
  <c r="AB14" i="20" s="1"/>
  <c r="N12" i="20"/>
  <c r="AB12" i="20" s="1"/>
  <c r="N11" i="20"/>
  <c r="AB11" i="20" s="1"/>
  <c r="N10" i="20"/>
  <c r="AB10" i="20" s="1"/>
  <c r="N9" i="20"/>
  <c r="AB9" i="20" s="1"/>
  <c r="N8" i="20"/>
  <c r="AB8" i="20" s="1"/>
  <c r="N7" i="20"/>
  <c r="AB7" i="20" s="1"/>
  <c r="AB25" i="20" l="1"/>
  <c r="E30" i="20" s="1"/>
  <c r="E5" i="22"/>
  <c r="O22" i="20"/>
  <c r="E6" i="22"/>
  <c r="O16" i="20"/>
  <c r="O20" i="20"/>
  <c r="O9" i="20"/>
  <c r="O14" i="20"/>
  <c r="O19" i="20"/>
  <c r="O8" i="20"/>
  <c r="O12" i="20"/>
  <c r="O7" i="20"/>
  <c r="O11" i="20"/>
  <c r="O17" i="20"/>
  <c r="O21" i="20"/>
  <c r="N25" i="20"/>
  <c r="O6" i="20"/>
  <c r="O10" i="20"/>
  <c r="O18" i="20"/>
  <c r="O24" i="20"/>
  <c r="F6" i="22" l="1"/>
  <c r="F5" i="22"/>
  <c r="O25" i="20"/>
  <c r="O29" i="20" l="1"/>
  <c r="O30" i="20" s="1"/>
  <c r="O26" i="20"/>
  <c r="O27" i="20" s="1"/>
  <c r="M6" i="18" l="1"/>
  <c r="N6" i="18" s="1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P26" i="18" l="1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U27" i="18"/>
  <c r="T27" i="18"/>
  <c r="S27" i="18"/>
  <c r="O26" i="12"/>
  <c r="Z26" i="12" s="1"/>
  <c r="O25" i="12"/>
  <c r="Z25" i="12" s="1"/>
  <c r="O24" i="12"/>
  <c r="Z24" i="12" s="1"/>
  <c r="O23" i="12"/>
  <c r="Z23" i="12" s="1"/>
  <c r="O22" i="12"/>
  <c r="Z22" i="12" s="1"/>
  <c r="O21" i="12"/>
  <c r="Z21" i="12" s="1"/>
  <c r="O20" i="12"/>
  <c r="Z20" i="12" s="1"/>
  <c r="O19" i="12"/>
  <c r="Z19" i="12" s="1"/>
  <c r="O18" i="12"/>
  <c r="Z18" i="12" s="1"/>
  <c r="O17" i="12"/>
  <c r="Z17" i="12" s="1"/>
  <c r="O15" i="12"/>
  <c r="Z15" i="12" s="1"/>
  <c r="O14" i="12"/>
  <c r="Z14" i="12" s="1"/>
  <c r="O13" i="12"/>
  <c r="Z13" i="12" s="1"/>
  <c r="O12" i="12"/>
  <c r="Z12" i="12" s="1"/>
  <c r="O11" i="12"/>
  <c r="Z11" i="12" s="1"/>
  <c r="O10" i="12"/>
  <c r="Z10" i="12" s="1"/>
  <c r="O9" i="12"/>
  <c r="Z9" i="12" s="1"/>
  <c r="O8" i="12"/>
  <c r="Z8" i="12" s="1"/>
  <c r="O7" i="12"/>
  <c r="Z7" i="12" s="1"/>
  <c r="O6" i="12"/>
  <c r="Z6" i="12" s="1"/>
  <c r="X27" i="12"/>
  <c r="U27" i="12"/>
  <c r="T27" i="12"/>
  <c r="S27" i="12"/>
  <c r="R27" i="12"/>
  <c r="Z27" i="12" l="1"/>
  <c r="F32" i="12" s="1"/>
  <c r="W26" i="18"/>
  <c r="X26" i="18"/>
  <c r="W25" i="18"/>
  <c r="X25" i="18"/>
  <c r="W24" i="18"/>
  <c r="X24" i="18"/>
  <c r="W23" i="18"/>
  <c r="X23" i="18"/>
  <c r="W22" i="18"/>
  <c r="X22" i="18"/>
  <c r="W21" i="18"/>
  <c r="X21" i="18"/>
  <c r="W20" i="18"/>
  <c r="X20" i="18"/>
  <c r="W19" i="18"/>
  <c r="X19" i="18"/>
  <c r="W18" i="18"/>
  <c r="X18" i="18"/>
  <c r="W17" i="18"/>
  <c r="X17" i="18"/>
  <c r="W16" i="18"/>
  <c r="X16" i="18"/>
  <c r="W15" i="18"/>
  <c r="X15" i="18"/>
  <c r="W14" i="18"/>
  <c r="X14" i="18"/>
  <c r="W13" i="18"/>
  <c r="X13" i="18"/>
  <c r="W12" i="18"/>
  <c r="X12" i="18"/>
  <c r="W11" i="18"/>
  <c r="X11" i="18"/>
  <c r="W10" i="18"/>
  <c r="X10" i="18"/>
  <c r="W9" i="18"/>
  <c r="X9" i="18"/>
  <c r="W8" i="18"/>
  <c r="X8" i="18"/>
  <c r="W7" i="18"/>
  <c r="X7" i="18"/>
  <c r="W6" i="18"/>
  <c r="X6" i="18"/>
  <c r="E8" i="22"/>
  <c r="E7" i="22"/>
  <c r="P27" i="18"/>
  <c r="E4" i="22" s="1"/>
  <c r="F32" i="18" l="1"/>
  <c r="X27" i="18"/>
  <c r="W27" i="18"/>
  <c r="O27" i="12"/>
  <c r="O48" i="12"/>
  <c r="E9" i="22" s="1"/>
  <c r="O68" i="12"/>
  <c r="E10" i="22" s="1"/>
  <c r="M26" i="18"/>
  <c r="N26" i="18" s="1"/>
  <c r="M25" i="18"/>
  <c r="N25" i="18" s="1"/>
  <c r="M24" i="18"/>
  <c r="N24" i="18" s="1"/>
  <c r="M23" i="18"/>
  <c r="N23" i="18" s="1"/>
  <c r="M22" i="18"/>
  <c r="N22" i="18" s="1"/>
  <c r="M21" i="18"/>
  <c r="N21" i="18" s="1"/>
  <c r="M20" i="18"/>
  <c r="N20" i="18" s="1"/>
  <c r="M19" i="18"/>
  <c r="N19" i="18" s="1"/>
  <c r="M18" i="18"/>
  <c r="N18" i="18" s="1"/>
  <c r="M17" i="18"/>
  <c r="N17" i="18" s="1"/>
  <c r="M16" i="18"/>
  <c r="N16" i="18" s="1"/>
  <c r="M15" i="18"/>
  <c r="N15" i="18" s="1"/>
  <c r="M14" i="18"/>
  <c r="N14" i="18" s="1"/>
  <c r="M13" i="18"/>
  <c r="N13" i="18" s="1"/>
  <c r="M12" i="18"/>
  <c r="N12" i="18" s="1"/>
  <c r="M11" i="18"/>
  <c r="N11" i="18" s="1"/>
  <c r="M10" i="18"/>
  <c r="N10" i="18" s="1"/>
  <c r="M9" i="18"/>
  <c r="N9" i="18" s="1"/>
  <c r="M8" i="18"/>
  <c r="N8" i="18" s="1"/>
  <c r="M7" i="18"/>
  <c r="N7" i="18" s="1"/>
  <c r="Q6" i="18"/>
  <c r="E15" i="22" l="1"/>
  <c r="Q10" i="18"/>
  <c r="Q26" i="18"/>
  <c r="Q18" i="18"/>
  <c r="Q9" i="18"/>
  <c r="Q17" i="18"/>
  <c r="Q21" i="18"/>
  <c r="Q25" i="18"/>
  <c r="Q22" i="18"/>
  <c r="Q8" i="18"/>
  <c r="Q12" i="18"/>
  <c r="Q16" i="18"/>
  <c r="Q20" i="18"/>
  <c r="Q24" i="18"/>
  <c r="Q14" i="18"/>
  <c r="Q13" i="18"/>
  <c r="Q7" i="18"/>
  <c r="Q11" i="18"/>
  <c r="Q15" i="18"/>
  <c r="Q19" i="18"/>
  <c r="Q23" i="18"/>
  <c r="Q27" i="18" l="1"/>
  <c r="F4" i="22" s="1"/>
  <c r="Q28" i="18" l="1"/>
  <c r="Q29" i="18" s="1"/>
  <c r="Q31" i="18"/>
  <c r="Q32" i="18" s="1"/>
  <c r="L67" i="12"/>
  <c r="M67" i="12" s="1"/>
  <c r="P67" i="12" s="1"/>
  <c r="J67" i="12"/>
  <c r="L66" i="12"/>
  <c r="M66" i="12" s="1"/>
  <c r="P66" i="12" s="1"/>
  <c r="J66" i="12"/>
  <c r="L65" i="12"/>
  <c r="M65" i="12" s="1"/>
  <c r="P65" i="12" s="1"/>
  <c r="J65" i="12"/>
  <c r="L64" i="12"/>
  <c r="J64" i="12"/>
  <c r="L63" i="12"/>
  <c r="M63" i="12" s="1"/>
  <c r="P63" i="12" s="1"/>
  <c r="J63" i="12"/>
  <c r="L62" i="12"/>
  <c r="J62" i="12"/>
  <c r="L61" i="12"/>
  <c r="M61" i="12" s="1"/>
  <c r="P61" i="12" s="1"/>
  <c r="J61" i="12"/>
  <c r="L60" i="12"/>
  <c r="J60" i="12"/>
  <c r="L59" i="12"/>
  <c r="M59" i="12" s="1"/>
  <c r="P59" i="12" s="1"/>
  <c r="J59" i="12"/>
  <c r="L58" i="12"/>
  <c r="M58" i="12" s="1"/>
  <c r="P58" i="12" s="1"/>
  <c r="J58" i="12"/>
  <c r="J47" i="12"/>
  <c r="J46" i="12"/>
  <c r="J45" i="12"/>
  <c r="J44" i="12"/>
  <c r="J43" i="12"/>
  <c r="J42" i="12"/>
  <c r="J41" i="12"/>
  <c r="J40" i="12"/>
  <c r="J39" i="12"/>
  <c r="J38" i="12"/>
  <c r="L47" i="12"/>
  <c r="L46" i="12"/>
  <c r="L45" i="12"/>
  <c r="L44" i="12"/>
  <c r="L43" i="12"/>
  <c r="L42" i="12"/>
  <c r="L41" i="12"/>
  <c r="L40" i="12"/>
  <c r="L39" i="12"/>
  <c r="L38" i="12"/>
  <c r="L26" i="12"/>
  <c r="L25" i="12"/>
  <c r="L24" i="12"/>
  <c r="L23" i="12"/>
  <c r="L22" i="12"/>
  <c r="L21" i="12"/>
  <c r="L20" i="12"/>
  <c r="L19" i="12"/>
  <c r="L18" i="12"/>
  <c r="L17" i="12"/>
  <c r="L15" i="12"/>
  <c r="L14" i="12"/>
  <c r="L13" i="12"/>
  <c r="L12" i="12"/>
  <c r="L11" i="12"/>
  <c r="L10" i="12"/>
  <c r="L9" i="12"/>
  <c r="L8" i="12"/>
  <c r="L7" i="12"/>
  <c r="L6" i="12"/>
  <c r="J26" i="12"/>
  <c r="J25" i="12"/>
  <c r="J24" i="12"/>
  <c r="J23" i="12"/>
  <c r="J22" i="12"/>
  <c r="J21" i="12"/>
  <c r="J20" i="12"/>
  <c r="J19" i="12"/>
  <c r="J18" i="12"/>
  <c r="J17" i="12"/>
  <c r="M9" i="12" l="1"/>
  <c r="M60" i="12"/>
  <c r="P60" i="12" s="1"/>
  <c r="M62" i="12"/>
  <c r="P62" i="12" s="1"/>
  <c r="M64" i="12"/>
  <c r="P64" i="12" s="1"/>
  <c r="M41" i="12"/>
  <c r="P41" i="12" s="1"/>
  <c r="M45" i="12"/>
  <c r="P45" i="12" s="1"/>
  <c r="M40" i="12"/>
  <c r="P40" i="12" s="1"/>
  <c r="M44" i="12"/>
  <c r="P44" i="12" s="1"/>
  <c r="M39" i="12"/>
  <c r="P39" i="12" s="1"/>
  <c r="M43" i="12"/>
  <c r="P43" i="12" s="1"/>
  <c r="M47" i="12"/>
  <c r="P47" i="12" s="1"/>
  <c r="M38" i="12"/>
  <c r="P38" i="12" s="1"/>
  <c r="M42" i="12"/>
  <c r="P42" i="12" s="1"/>
  <c r="M46" i="12"/>
  <c r="P46" i="12" s="1"/>
  <c r="M6" i="12"/>
  <c r="P6" i="12" s="1"/>
  <c r="M12" i="12"/>
  <c r="P12" i="12" s="1"/>
  <c r="P48" i="12" l="1"/>
  <c r="P68" i="12"/>
  <c r="M14" i="12"/>
  <c r="P14" i="12" s="1"/>
  <c r="M24" i="12"/>
  <c r="P24" i="12" s="1"/>
  <c r="M21" i="12"/>
  <c r="P21" i="12" s="1"/>
  <c r="M26" i="12"/>
  <c r="P26" i="12" s="1"/>
  <c r="M20" i="12"/>
  <c r="P20" i="12" s="1"/>
  <c r="M22" i="12"/>
  <c r="P22" i="12" s="1"/>
  <c r="M17" i="12"/>
  <c r="P17" i="12" s="1"/>
  <c r="M11" i="12"/>
  <c r="P11" i="12" s="1"/>
  <c r="M18" i="12"/>
  <c r="P18" i="12" s="1"/>
  <c r="M23" i="12"/>
  <c r="P23" i="12" s="1"/>
  <c r="P9" i="12"/>
  <c r="M15" i="12"/>
  <c r="P15" i="12" s="1"/>
  <c r="M13" i="12"/>
  <c r="P13" i="12" s="1"/>
  <c r="M7" i="12"/>
  <c r="P7" i="12" s="1"/>
  <c r="M8" i="12"/>
  <c r="P8" i="12" s="1"/>
  <c r="M19" i="12"/>
  <c r="P19" i="12" s="1"/>
  <c r="M10" i="12"/>
  <c r="P10" i="12" s="1"/>
  <c r="M25" i="12"/>
  <c r="P25" i="12" s="1"/>
  <c r="F9" i="22" l="1"/>
  <c r="F8" i="22"/>
  <c r="P72" i="12"/>
  <c r="P73" i="12" s="1"/>
  <c r="F10" i="22"/>
  <c r="F7" i="22"/>
  <c r="P52" i="12"/>
  <c r="P53" i="12" s="1"/>
  <c r="P69" i="12"/>
  <c r="P70" i="12" s="1"/>
  <c r="P49" i="12"/>
  <c r="P50" i="12" s="1"/>
  <c r="P27" i="12"/>
  <c r="F15" i="22" l="1"/>
  <c r="F19" i="22" s="1"/>
  <c r="F20" i="22" s="1"/>
  <c r="P31" i="12"/>
  <c r="P32" i="12" s="1"/>
  <c r="P28" i="12"/>
  <c r="P29" i="12" s="1"/>
  <c r="F16" i="22" l="1"/>
  <c r="F17" i="22" s="1"/>
</calcChain>
</file>

<file path=xl/sharedStrings.xml><?xml version="1.0" encoding="utf-8"?>
<sst xmlns="http://schemas.openxmlformats.org/spreadsheetml/2006/main" count="592" uniqueCount="252">
  <si>
    <t>Medida</t>
  </si>
  <si>
    <t>Ø 30</t>
  </si>
  <si>
    <t>50 u</t>
  </si>
  <si>
    <t>Peso
en kgs</t>
  </si>
  <si>
    <t>Rectangular</t>
  </si>
  <si>
    <t>Redonda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</si>
  <si>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</si>
  <si>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</si>
  <si>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</si>
  <si>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</si>
  <si>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</si>
  <si>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</si>
  <si>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</si>
  <si>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</si>
  <si>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</si>
  <si>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</si>
  <si>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Ø 16</t>
  </si>
  <si>
    <t>Ø 20</t>
  </si>
  <si>
    <t>Ø 25</t>
  </si>
  <si>
    <t>Ø 33</t>
  </si>
  <si>
    <t>Forma</t>
  </si>
  <si>
    <t>Bandeja termoformada</t>
  </si>
  <si>
    <t>Kraft</t>
  </si>
  <si>
    <t>2.0 kg</t>
  </si>
  <si>
    <t>30 x 40</t>
  </si>
  <si>
    <t>1.5 kg</t>
  </si>
  <si>
    <t>25 x 35</t>
  </si>
  <si>
    <t>1.0 kg</t>
  </si>
  <si>
    <t>24 x 30</t>
  </si>
  <si>
    <t>0.7 kg</t>
  </si>
  <si>
    <t>20 x 30</t>
  </si>
  <si>
    <t>2.5 kg</t>
  </si>
  <si>
    <t>Ø 34</t>
  </si>
  <si>
    <t>Ø 26</t>
  </si>
  <si>
    <t>Redondo</t>
  </si>
  <si>
    <t xml:space="preserve">N° 09 </t>
  </si>
  <si>
    <t>N° 16</t>
  </si>
  <si>
    <t>N° 18</t>
  </si>
  <si>
    <t>N° 20</t>
  </si>
  <si>
    <t>N° 22</t>
  </si>
  <si>
    <t>N° 24</t>
  </si>
  <si>
    <t>N° 26</t>
  </si>
  <si>
    <t>N° 28</t>
  </si>
  <si>
    <t>N° 30</t>
  </si>
  <si>
    <t>N° 32</t>
  </si>
  <si>
    <t>Ø 18</t>
  </si>
  <si>
    <t>Ø 22</t>
  </si>
  <si>
    <t>Ø 24</t>
  </si>
  <si>
    <t>Ø 28</t>
  </si>
  <si>
    <t>Ø 32</t>
  </si>
  <si>
    <t>Cartón blanco</t>
  </si>
  <si>
    <t>Cartón Gris</t>
  </si>
  <si>
    <t>3.0 kg</t>
  </si>
  <si>
    <t>Ø 09</t>
  </si>
  <si>
    <t>Cm2</t>
  </si>
  <si>
    <t>25 u</t>
  </si>
  <si>
    <t>39 x 49</t>
  </si>
  <si>
    <t>34 x 44</t>
  </si>
  <si>
    <t>31 x 41</t>
  </si>
  <si>
    <t>30 x 35</t>
  </si>
  <si>
    <t>26 x 31</t>
  </si>
  <si>
    <t>21 x 28</t>
  </si>
  <si>
    <t>19 x 40</t>
  </si>
  <si>
    <t>18 x 24</t>
  </si>
  <si>
    <t>14 x 21</t>
  </si>
  <si>
    <t>13 x 29</t>
  </si>
  <si>
    <t>Ø 39</t>
  </si>
  <si>
    <t>Ø 36</t>
  </si>
  <si>
    <t>Ø 21</t>
  </si>
  <si>
    <t>Grande</t>
  </si>
  <si>
    <t>Mediano</t>
  </si>
  <si>
    <t>Chico</t>
  </si>
  <si>
    <t>Peso
x ban*</t>
  </si>
  <si>
    <r>
      <t>Mayorista</t>
    </r>
    <r>
      <rPr>
        <sz val="14"/>
        <rFont val="Roboto"/>
      </rPr>
      <t xml:space="preserve"> s/IVA</t>
    </r>
  </si>
  <si>
    <t>6.5 kg</t>
  </si>
  <si>
    <t>5.0 kg</t>
  </si>
  <si>
    <t>4.0 kg</t>
  </si>
  <si>
    <t>0.5 kg</t>
  </si>
  <si>
    <t>0.3 kg</t>
  </si>
  <si>
    <t>3.5 kg</t>
  </si>
  <si>
    <t>1.2 kg</t>
  </si>
  <si>
    <t>Corazon</t>
  </si>
  <si>
    <t>Bandeja pesada Aitana</t>
  </si>
  <si>
    <t>PEDIDO</t>
  </si>
  <si>
    <t>Cantidad</t>
  </si>
  <si>
    <t>Cantidad
paquetes</t>
  </si>
  <si>
    <t>IVA</t>
  </si>
  <si>
    <t>TOTAL</t>
  </si>
  <si>
    <t>Monto
Neto $</t>
  </si>
  <si>
    <t>Oro</t>
  </si>
  <si>
    <t>Plata</t>
  </si>
  <si>
    <t>Negra</t>
  </si>
  <si>
    <t>Rosa</t>
  </si>
  <si>
    <t>Celeste</t>
  </si>
  <si>
    <r>
      <rPr>
        <sz val="14"/>
        <rFont val="Roboto"/>
      </rPr>
      <t>c/</t>
    </r>
    <r>
      <rPr>
        <b/>
        <sz val="14"/>
        <rFont val="Roboto"/>
      </rPr>
      <t xml:space="preserve"> Dcto</t>
    </r>
  </si>
  <si>
    <t>Oro | Rosa | Celeste</t>
  </si>
  <si>
    <r>
      <t xml:space="preserve">en </t>
    </r>
    <r>
      <rPr>
        <b/>
        <sz val="11"/>
        <rFont val="Roboto"/>
      </rPr>
      <t>3</t>
    </r>
    <r>
      <rPr>
        <sz val="11"/>
        <rFont val="Roboto"/>
      </rPr>
      <t xml:space="preserve"> colores - Paquete 25 ó 50 unidades</t>
    </r>
  </si>
  <si>
    <r>
      <t xml:space="preserve">Precio por
</t>
    </r>
    <r>
      <rPr>
        <b/>
        <sz val="11"/>
        <color theme="6" tint="-0.499984740745262"/>
        <rFont val="Roboto"/>
      </rPr>
      <t>paquete</t>
    </r>
  </si>
  <si>
    <t>Costo neto
por paquete</t>
  </si>
  <si>
    <r>
      <t>Bandeja pesada</t>
    </r>
    <r>
      <rPr>
        <b/>
        <sz val="14"/>
        <color theme="0"/>
        <rFont val="Roboto"/>
      </rPr>
      <t xml:space="preserve"> 2.3 mm</t>
    </r>
  </si>
  <si>
    <t>Premium laminado</t>
  </si>
  <si>
    <t>Precio por paquete</t>
  </si>
  <si>
    <t>Costo por paquete</t>
  </si>
  <si>
    <t>2.8 kg</t>
  </si>
  <si>
    <t>2.4 kg</t>
  </si>
  <si>
    <t>1.3 kg</t>
  </si>
  <si>
    <t xml:space="preserve"> Celeste</t>
  </si>
  <si>
    <t xml:space="preserve"> Negra</t>
  </si>
  <si>
    <t xml:space="preserve"> Plata</t>
  </si>
  <si>
    <t xml:space="preserve"> Azul</t>
  </si>
  <si>
    <t xml:space="preserve"> Oro</t>
  </si>
  <si>
    <t xml:space="preserve"> Rojo</t>
  </si>
  <si>
    <t xml:space="preserve"> Verde</t>
  </si>
  <si>
    <t>Pedido</t>
  </si>
  <si>
    <t>IVA 21%</t>
  </si>
  <si>
    <t>Precio por
bandeja</t>
  </si>
  <si>
    <t>Precio por
paquete</t>
  </si>
  <si>
    <t>0.20 kg</t>
  </si>
  <si>
    <t>0.25 kg</t>
  </si>
  <si>
    <t>0.50 kg</t>
  </si>
  <si>
    <t>1.00 kg</t>
  </si>
  <si>
    <t>2.00 kg</t>
  </si>
  <si>
    <t>0.90 kg</t>
  </si>
  <si>
    <t>N°</t>
  </si>
  <si>
    <t>Cartón Blanco de 1 mm</t>
  </si>
  <si>
    <t>Costo por
paquete</t>
  </si>
  <si>
    <t>Peso
sugerido</t>
  </si>
  <si>
    <r>
      <rPr>
        <b/>
        <sz val="11"/>
        <rFont val="Roboto"/>
      </rPr>
      <t xml:space="preserve">Precio </t>
    </r>
    <r>
      <rPr>
        <sz val="11"/>
        <rFont val="Roboto"/>
      </rPr>
      <t>por
bandeja</t>
    </r>
  </si>
  <si>
    <r>
      <rPr>
        <b/>
        <sz val="11"/>
        <rFont val="Roboto"/>
      </rPr>
      <t xml:space="preserve">Costo </t>
    </r>
    <r>
      <rPr>
        <sz val="11"/>
        <rFont val="Roboto"/>
      </rPr>
      <t>neto
por bandeja</t>
    </r>
  </si>
  <si>
    <t xml:space="preserve"> Rosa</t>
  </si>
  <si>
    <t>Oro ó Plata</t>
  </si>
  <si>
    <t>Oro y Plata</t>
  </si>
  <si>
    <t>en cartón gris</t>
  </si>
  <si>
    <t>en cartón blanco</t>
  </si>
  <si>
    <t>Monto
Neto en $</t>
  </si>
  <si>
    <t>Cantidad
BULTOS</t>
  </si>
  <si>
    <t>Bandejas</t>
  </si>
  <si>
    <t xml:space="preserve"> Rosa gold</t>
  </si>
  <si>
    <t>Rosa
Gold</t>
  </si>
  <si>
    <t>IVA 10.5%</t>
  </si>
  <si>
    <t>Fecha pedido</t>
  </si>
  <si>
    <r>
      <rPr>
        <sz val="14"/>
        <rFont val="Roboto"/>
      </rPr>
      <t xml:space="preserve">Costo </t>
    </r>
    <r>
      <rPr>
        <b/>
        <sz val="14"/>
        <rFont val="Roboto"/>
      </rPr>
      <t>Distribuidor</t>
    </r>
  </si>
  <si>
    <t>Presentación</t>
  </si>
  <si>
    <t>Peso
máximo</t>
  </si>
  <si>
    <r>
      <rPr>
        <b/>
        <sz val="11"/>
        <color theme="6" tint="-0.499984740745262"/>
        <rFont val="Roboto"/>
      </rPr>
      <t>Peso en kg</t>
    </r>
    <r>
      <rPr>
        <sz val="11"/>
        <color theme="6" tint="-0.499984740745262"/>
        <rFont val="Roboto"/>
      </rPr>
      <t xml:space="preserve">
Pedido</t>
    </r>
  </si>
  <si>
    <t>Kg Peso</t>
  </si>
  <si>
    <t>Kg de peso</t>
  </si>
  <si>
    <t>Kg peso</t>
  </si>
  <si>
    <t>Peso paq
en kgs</t>
  </si>
  <si>
    <t>Blanco termoformada</t>
  </si>
  <si>
    <t>Kraft termoformada</t>
  </si>
  <si>
    <t>kg peso
paquete</t>
  </si>
  <si>
    <t>Confirme su pedido, para separar su mercadería.</t>
  </si>
  <si>
    <t>Por favor confirme su pedido, para separar su mercadería.</t>
  </si>
  <si>
    <t>Espesor
y Forma</t>
  </si>
  <si>
    <t>3.4 kg</t>
  </si>
  <si>
    <t>1.8 kg</t>
  </si>
  <si>
    <t>1.20 kg</t>
  </si>
  <si>
    <t>1.75 kg</t>
  </si>
  <si>
    <t>2.50 kg</t>
  </si>
  <si>
    <t>0.60 kg</t>
  </si>
  <si>
    <t>1.60 kg</t>
  </si>
  <si>
    <t>2.20 kg</t>
  </si>
  <si>
    <t>2.70 kg</t>
  </si>
  <si>
    <t>1.30 kg</t>
  </si>
  <si>
    <t>1.50 kg</t>
  </si>
  <si>
    <t>2.25 kg</t>
  </si>
  <si>
    <t>3.20 kg</t>
  </si>
  <si>
    <t xml:space="preserve"> Celeste gold</t>
  </si>
  <si>
    <t>Celeste
Gold</t>
  </si>
  <si>
    <r>
      <t xml:space="preserve">Plato premium </t>
    </r>
    <r>
      <rPr>
        <sz val="16"/>
        <color theme="5" tint="-0.249977111117893"/>
        <rFont val="Arial"/>
        <family val="2"/>
      </rPr>
      <t>Kuné</t>
    </r>
  </si>
  <si>
    <r>
      <rPr>
        <sz val="14"/>
        <color theme="0"/>
        <rFont val="Arial"/>
        <family val="2"/>
      </rPr>
      <t xml:space="preserve">con </t>
    </r>
    <r>
      <rPr>
        <b/>
        <sz val="14"/>
        <color theme="0"/>
        <rFont val="Arial"/>
        <family val="2"/>
      </rPr>
      <t>Dcto</t>
    </r>
  </si>
  <si>
    <r>
      <t>Mayorista</t>
    </r>
    <r>
      <rPr>
        <sz val="14"/>
        <color theme="0"/>
        <rFont val="Arial"/>
        <family val="2"/>
      </rPr>
      <t xml:space="preserve"> s/IVA</t>
    </r>
  </si>
  <si>
    <r>
      <t>Distribuidor</t>
    </r>
    <r>
      <rPr>
        <sz val="14"/>
        <color theme="0"/>
        <rFont val="Arial"/>
        <family val="2"/>
      </rPr>
      <t xml:space="preserve"> s/IVA</t>
    </r>
  </si>
  <si>
    <r>
      <rPr>
        <b/>
        <sz val="11"/>
        <rFont val="Arial"/>
        <family val="2"/>
      </rPr>
      <t>Precio</t>
    </r>
    <r>
      <rPr>
        <sz val="11"/>
        <rFont val="Arial"/>
        <family val="2"/>
      </rPr>
      <t xml:space="preserve">
por plato</t>
    </r>
  </si>
  <si>
    <r>
      <rPr>
        <b/>
        <sz val="11"/>
        <rFont val="Arial"/>
        <family val="2"/>
      </rPr>
      <t>Costo</t>
    </r>
    <r>
      <rPr>
        <sz val="11"/>
        <rFont val="Arial"/>
        <family val="2"/>
      </rPr>
      <t xml:space="preserve">
por plato</t>
    </r>
  </si>
  <si>
    <r>
      <t>kgs</t>
    </r>
    <r>
      <rPr>
        <sz val="14"/>
        <color theme="0"/>
        <rFont val="Arial"/>
        <family val="2"/>
      </rPr>
      <t xml:space="preserve"> de
 peso
pedido</t>
    </r>
  </si>
  <si>
    <r>
      <t>Plato</t>
    </r>
    <r>
      <rPr>
        <b/>
        <sz val="14"/>
        <color theme="5" tint="-0.249977111117893"/>
        <rFont val="Arial"/>
        <family val="2"/>
      </rPr>
      <t xml:space="preserve"> 1.25 mm</t>
    </r>
  </si>
  <si>
    <r>
      <t>Plato</t>
    </r>
    <r>
      <rPr>
        <b/>
        <sz val="14"/>
        <color theme="5" tint="-0.249977111117893"/>
        <rFont val="Arial"/>
        <family val="2"/>
      </rPr>
      <t xml:space="preserve"> 2 mm</t>
    </r>
  </si>
  <si>
    <r>
      <t xml:space="preserve">en </t>
    </r>
    <r>
      <rPr>
        <b/>
        <sz val="11"/>
        <color theme="5" tint="-0.249977111117893"/>
        <rFont val="Arial"/>
        <family val="2"/>
      </rPr>
      <t>10</t>
    </r>
    <r>
      <rPr>
        <sz val="11"/>
        <color theme="5" tint="-0.249977111117893"/>
        <rFont val="Arial"/>
        <family val="2"/>
      </rPr>
      <t xml:space="preserve"> colores - Paquete de 50 unidades</t>
    </r>
  </si>
  <si>
    <r>
      <rPr>
        <b/>
        <sz val="9"/>
        <color theme="5" tint="-0.249977111117893"/>
        <rFont val="Arial"/>
        <family val="2"/>
      </rPr>
      <t>Oro Plata Negra Rojo Azul Verde</t>
    </r>
    <r>
      <rPr>
        <sz val="9"/>
        <color theme="5" tint="-0.249977111117893"/>
        <rFont val="Arial"/>
        <family val="2"/>
      </rPr>
      <t xml:space="preserve"> y </t>
    </r>
    <r>
      <rPr>
        <b/>
        <sz val="9"/>
        <color theme="5" tint="-0.249977111117893"/>
        <rFont val="Arial"/>
        <family val="2"/>
      </rPr>
      <t>Rosa Celeste</t>
    </r>
    <r>
      <rPr>
        <sz val="9"/>
        <color theme="5" tint="-0.249977111117893"/>
        <rFont val="Arial"/>
        <family val="2"/>
      </rPr>
      <t xml:space="preserve"> pastel y gold </t>
    </r>
  </si>
  <si>
    <t>1.1 kg</t>
  </si>
  <si>
    <t>1.6 kg</t>
  </si>
  <si>
    <t>1.4 kg</t>
  </si>
  <si>
    <r>
      <rPr>
        <sz val="14"/>
        <color theme="3"/>
        <rFont val="Arial"/>
        <family val="2"/>
      </rPr>
      <t>c/</t>
    </r>
    <r>
      <rPr>
        <b/>
        <sz val="14"/>
        <color theme="3"/>
        <rFont val="Arial"/>
        <family val="2"/>
      </rPr>
      <t xml:space="preserve"> Dcto</t>
    </r>
  </si>
  <si>
    <r>
      <rPr>
        <b/>
        <sz val="11"/>
        <rFont val="Arial"/>
        <family val="2"/>
      </rPr>
      <t>Costo</t>
    </r>
    <r>
      <rPr>
        <sz val="11"/>
        <rFont val="Arial"/>
        <family val="2"/>
      </rPr>
      <t xml:space="preserve"> por
bandeja</t>
    </r>
  </si>
  <si>
    <r>
      <t xml:space="preserve">13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18</t>
    </r>
  </si>
  <si>
    <r>
      <t xml:space="preserve">15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20</t>
    </r>
  </si>
  <si>
    <r>
      <t xml:space="preserve">18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26</t>
    </r>
  </si>
  <si>
    <r>
      <t xml:space="preserve">23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28</t>
    </r>
  </si>
  <si>
    <r>
      <t xml:space="preserve">28 </t>
    </r>
    <r>
      <rPr>
        <sz val="11"/>
        <color theme="3"/>
        <rFont val="Arial"/>
        <family val="2"/>
      </rPr>
      <t>x</t>
    </r>
    <r>
      <rPr>
        <b/>
        <sz val="11"/>
        <color theme="3"/>
        <rFont val="Arial"/>
        <family val="2"/>
      </rPr>
      <t xml:space="preserve"> 30</t>
    </r>
  </si>
  <si>
    <r>
      <t xml:space="preserve">en </t>
    </r>
    <r>
      <rPr>
        <b/>
        <sz val="11"/>
        <color theme="4"/>
        <rFont val="Arial"/>
        <family val="2"/>
      </rPr>
      <t>7</t>
    </r>
    <r>
      <rPr>
        <sz val="11"/>
        <color theme="4"/>
        <rFont val="Arial"/>
        <family val="2"/>
      </rPr>
      <t xml:space="preserve"> colores - Paquete por 50 unidades</t>
    </r>
  </si>
  <si>
    <r>
      <rPr>
        <b/>
        <sz val="11"/>
        <color theme="4"/>
        <rFont val="Arial"/>
        <family val="2"/>
      </rPr>
      <t>Oro Plata Negra</t>
    </r>
    <r>
      <rPr>
        <sz val="11"/>
        <color theme="4"/>
        <rFont val="Arial"/>
        <family val="2"/>
      </rPr>
      <t xml:space="preserve"> y </t>
    </r>
    <r>
      <rPr>
        <b/>
        <sz val="11"/>
        <color theme="4"/>
        <rFont val="Arial"/>
        <family val="2"/>
      </rPr>
      <t>Rosa Celeste</t>
    </r>
    <r>
      <rPr>
        <sz val="11"/>
        <color theme="4"/>
        <rFont val="Arial"/>
        <family val="2"/>
      </rPr>
      <t xml:space="preserve"> pastel y gold</t>
    </r>
  </si>
  <si>
    <r>
      <rPr>
        <sz val="16"/>
        <color theme="3"/>
        <rFont val="Arial"/>
        <family val="2"/>
      </rPr>
      <t xml:space="preserve">Bandeja </t>
    </r>
    <r>
      <rPr>
        <b/>
        <sz val="16"/>
        <color theme="3"/>
        <rFont val="Arial"/>
        <family val="2"/>
      </rPr>
      <t>cartón blanco</t>
    </r>
    <r>
      <rPr>
        <sz val="16"/>
        <color theme="3"/>
        <rFont val="Arial"/>
        <family val="2"/>
      </rPr>
      <t xml:space="preserve"> termoformada </t>
    </r>
  </si>
  <si>
    <r>
      <rPr>
        <b/>
        <sz val="14"/>
        <color theme="4"/>
        <rFont val="Arial"/>
        <family val="2"/>
      </rPr>
      <t xml:space="preserve">Blanco </t>
    </r>
    <r>
      <rPr>
        <sz val="14"/>
        <color theme="4"/>
        <rFont val="Arial"/>
        <family val="2"/>
      </rPr>
      <t xml:space="preserve">Kuné </t>
    </r>
    <r>
      <rPr>
        <b/>
        <sz val="14"/>
        <color theme="4"/>
        <rFont val="Arial"/>
        <family val="2"/>
      </rPr>
      <t>1 mm</t>
    </r>
  </si>
  <si>
    <r>
      <t xml:space="preserve">en </t>
    </r>
    <r>
      <rPr>
        <b/>
        <sz val="11"/>
        <color theme="4"/>
        <rFont val="Arial"/>
        <family val="2"/>
      </rPr>
      <t>cartón blanco</t>
    </r>
    <r>
      <rPr>
        <sz val="11"/>
        <color theme="4"/>
        <rFont val="Arial"/>
        <family val="2"/>
      </rPr>
      <t xml:space="preserve"> - Paquete por 50 unidades</t>
    </r>
  </si>
  <si>
    <r>
      <rPr>
        <sz val="16"/>
        <color theme="3"/>
        <rFont val="Arial"/>
        <family val="2"/>
      </rPr>
      <t xml:space="preserve">Bandeja </t>
    </r>
    <r>
      <rPr>
        <b/>
        <sz val="16"/>
        <color theme="3"/>
        <rFont val="Arial"/>
        <family val="2"/>
      </rPr>
      <t>cartón kraft</t>
    </r>
    <r>
      <rPr>
        <sz val="16"/>
        <color theme="3"/>
        <rFont val="Arial"/>
        <family val="2"/>
      </rPr>
      <t xml:space="preserve"> termoformada</t>
    </r>
  </si>
  <si>
    <r>
      <rPr>
        <b/>
        <sz val="14"/>
        <color theme="4"/>
        <rFont val="Arial"/>
        <family val="2"/>
      </rPr>
      <t xml:space="preserve">Kraft </t>
    </r>
    <r>
      <rPr>
        <sz val="14"/>
        <color theme="4"/>
        <rFont val="Arial"/>
        <family val="2"/>
      </rPr>
      <t xml:space="preserve">Kuné </t>
    </r>
    <r>
      <rPr>
        <b/>
        <sz val="14"/>
        <color theme="4"/>
        <rFont val="Arial"/>
        <family val="2"/>
      </rPr>
      <t>1 mm</t>
    </r>
  </si>
  <si>
    <r>
      <t xml:space="preserve"> en </t>
    </r>
    <r>
      <rPr>
        <b/>
        <sz val="11"/>
        <color theme="4"/>
        <rFont val="Arial"/>
        <family val="2"/>
      </rPr>
      <t>cartón kraft</t>
    </r>
    <r>
      <rPr>
        <sz val="11"/>
        <color theme="4"/>
        <rFont val="Arial"/>
        <family val="2"/>
      </rPr>
      <t xml:space="preserve"> - Paquete por 50 unidades</t>
    </r>
  </si>
  <si>
    <r>
      <t>Termoformada</t>
    </r>
    <r>
      <rPr>
        <b/>
        <sz val="12"/>
        <color theme="4"/>
        <rFont val="Arial"/>
        <family val="2"/>
      </rPr>
      <t xml:space="preserve"> 1.25 mm</t>
    </r>
  </si>
  <si>
    <r>
      <t xml:space="preserve">Termoformada </t>
    </r>
    <r>
      <rPr>
        <b/>
        <sz val="12"/>
        <color theme="4"/>
        <rFont val="Arial"/>
        <family val="2"/>
      </rPr>
      <t>1.5 mm</t>
    </r>
  </si>
  <si>
    <r>
      <t>Disco</t>
    </r>
    <r>
      <rPr>
        <sz val="16"/>
        <color theme="7"/>
        <rFont val="Arial"/>
        <family val="2"/>
      </rPr>
      <t xml:space="preserve"> laminado </t>
    </r>
    <r>
      <rPr>
        <b/>
        <sz val="16"/>
        <color theme="7"/>
        <rFont val="Arial"/>
        <family val="2"/>
      </rPr>
      <t>Oro ó Plata</t>
    </r>
    <r>
      <rPr>
        <sz val="16"/>
        <color theme="7"/>
        <rFont val="Arial"/>
        <family val="2"/>
      </rPr>
      <t xml:space="preserve"> Kuné</t>
    </r>
  </si>
  <si>
    <r>
      <rPr>
        <sz val="14"/>
        <color theme="0"/>
        <rFont val="Arial"/>
        <family val="2"/>
      </rPr>
      <t>c/</t>
    </r>
    <r>
      <rPr>
        <b/>
        <sz val="14"/>
        <color theme="0"/>
        <rFont val="Arial"/>
        <family val="2"/>
      </rPr>
      <t>Dcto</t>
    </r>
  </si>
  <si>
    <r>
      <rPr>
        <b/>
        <sz val="11"/>
        <color theme="7"/>
        <rFont val="Arial"/>
        <family val="2"/>
      </rPr>
      <t>Precio</t>
    </r>
    <r>
      <rPr>
        <sz val="11"/>
        <color theme="7"/>
        <rFont val="Arial"/>
        <family val="2"/>
      </rPr>
      <t xml:space="preserve">
por disco</t>
    </r>
  </si>
  <si>
    <r>
      <rPr>
        <b/>
        <sz val="11"/>
        <color theme="7"/>
        <rFont val="Arial"/>
        <family val="2"/>
      </rPr>
      <t>Costo</t>
    </r>
    <r>
      <rPr>
        <sz val="11"/>
        <color theme="7"/>
        <rFont val="Arial"/>
        <family val="2"/>
      </rPr>
      <t xml:space="preserve"> neto
por disco</t>
    </r>
  </si>
  <si>
    <r>
      <t xml:space="preserve">Disco </t>
    </r>
    <r>
      <rPr>
        <b/>
        <sz val="12"/>
        <color theme="7"/>
        <rFont val="Arial"/>
        <family val="2"/>
      </rPr>
      <t>oro</t>
    </r>
    <r>
      <rPr>
        <sz val="12"/>
        <color theme="7"/>
        <rFont val="Arial"/>
        <family val="2"/>
      </rPr>
      <t xml:space="preserve"> ó </t>
    </r>
    <r>
      <rPr>
        <b/>
        <sz val="12"/>
        <color theme="7"/>
        <rFont val="Arial"/>
        <family val="2"/>
      </rPr>
      <t>plata</t>
    </r>
    <r>
      <rPr>
        <sz val="12"/>
        <color theme="7"/>
        <rFont val="Arial"/>
        <family val="2"/>
      </rPr>
      <t xml:space="preserve"> 1mm</t>
    </r>
  </si>
  <si>
    <r>
      <t xml:space="preserve">en </t>
    </r>
    <r>
      <rPr>
        <b/>
        <sz val="11"/>
        <color theme="7"/>
        <rFont val="Arial"/>
        <family val="2"/>
      </rPr>
      <t>oro</t>
    </r>
    <r>
      <rPr>
        <sz val="11"/>
        <color theme="7"/>
        <rFont val="Arial"/>
        <family val="2"/>
      </rPr>
      <t xml:space="preserve"> y </t>
    </r>
    <r>
      <rPr>
        <b/>
        <sz val="11"/>
        <color theme="7"/>
        <rFont val="Arial"/>
        <family val="2"/>
      </rPr>
      <t>plata</t>
    </r>
    <r>
      <rPr>
        <sz val="11"/>
        <color theme="7"/>
        <rFont val="Arial"/>
        <family val="2"/>
      </rPr>
      <t xml:space="preserve"> - Paquete por 50 unidades</t>
    </r>
  </si>
  <si>
    <r>
      <t>Disco</t>
    </r>
    <r>
      <rPr>
        <sz val="16"/>
        <color theme="7"/>
        <rFont val="Arial"/>
        <family val="2"/>
      </rPr>
      <t xml:space="preserve"> laminado </t>
    </r>
    <r>
      <rPr>
        <b/>
        <sz val="16"/>
        <color theme="7"/>
        <rFont val="Arial"/>
        <family val="2"/>
      </rPr>
      <t>Oro y Plata</t>
    </r>
    <r>
      <rPr>
        <sz val="16"/>
        <color theme="7"/>
        <rFont val="Arial"/>
        <family val="2"/>
      </rPr>
      <t xml:space="preserve"> Kuné</t>
    </r>
  </si>
  <si>
    <r>
      <t xml:space="preserve">Disco </t>
    </r>
    <r>
      <rPr>
        <b/>
        <sz val="12"/>
        <color theme="7"/>
        <rFont val="Arial"/>
        <family val="2"/>
      </rPr>
      <t>oro</t>
    </r>
    <r>
      <rPr>
        <sz val="12"/>
        <color theme="7"/>
        <rFont val="Arial"/>
        <family val="2"/>
      </rPr>
      <t xml:space="preserve"> y </t>
    </r>
    <r>
      <rPr>
        <b/>
        <sz val="12"/>
        <color theme="7"/>
        <rFont val="Arial"/>
        <family val="2"/>
      </rPr>
      <t>plata</t>
    </r>
    <r>
      <rPr>
        <sz val="12"/>
        <color theme="7"/>
        <rFont val="Arial"/>
        <family val="2"/>
      </rPr>
      <t xml:space="preserve"> 1mm</t>
    </r>
  </si>
  <si>
    <r>
      <rPr>
        <sz val="16"/>
        <color theme="7"/>
        <rFont val="Arial"/>
        <family val="2"/>
      </rPr>
      <t xml:space="preserve">Disco de </t>
    </r>
    <r>
      <rPr>
        <b/>
        <sz val="16"/>
        <color theme="7"/>
        <rFont val="Arial"/>
        <family val="2"/>
      </rPr>
      <t>cartón GRIS</t>
    </r>
    <r>
      <rPr>
        <sz val="16"/>
        <color theme="7"/>
        <rFont val="Arial"/>
        <family val="2"/>
      </rPr>
      <t xml:space="preserve"> Kuné</t>
    </r>
  </si>
  <si>
    <r>
      <t>Diso</t>
    </r>
    <r>
      <rPr>
        <b/>
        <sz val="14"/>
        <color theme="0"/>
        <rFont val="Arial"/>
        <family val="2"/>
      </rPr>
      <t xml:space="preserve"> gris</t>
    </r>
  </si>
  <si>
    <r>
      <t xml:space="preserve">Bulto
de </t>
    </r>
    <r>
      <rPr>
        <b/>
        <sz val="11"/>
        <color theme="7"/>
        <rFont val="Arial"/>
        <family val="2"/>
      </rPr>
      <t>5 kgs</t>
    </r>
  </si>
  <si>
    <r>
      <rPr>
        <b/>
        <sz val="11"/>
        <color theme="7"/>
        <rFont val="Arial"/>
        <family val="2"/>
      </rPr>
      <t>Costo</t>
    </r>
    <r>
      <rPr>
        <sz val="11"/>
        <color theme="7"/>
        <rFont val="Arial"/>
        <family val="2"/>
      </rPr>
      <t xml:space="preserve">
por Kg</t>
    </r>
  </si>
  <si>
    <r>
      <t xml:space="preserve">Costo Bulto
de </t>
    </r>
    <r>
      <rPr>
        <b/>
        <sz val="11"/>
        <color theme="7"/>
        <rFont val="Arial"/>
        <family val="2"/>
      </rPr>
      <t>5 kgs</t>
    </r>
  </si>
  <si>
    <r>
      <t xml:space="preserve">Disco cartón </t>
    </r>
    <r>
      <rPr>
        <b/>
        <sz val="12"/>
        <color theme="7"/>
        <rFont val="Arial"/>
        <family val="2"/>
      </rPr>
      <t>gris</t>
    </r>
    <r>
      <rPr>
        <sz val="12"/>
        <color theme="7"/>
        <rFont val="Arial"/>
        <family val="2"/>
      </rPr>
      <t xml:space="preserve"> 1mm</t>
    </r>
  </si>
  <si>
    <r>
      <t xml:space="preserve">Paquete / bulto de </t>
    </r>
    <r>
      <rPr>
        <b/>
        <sz val="11"/>
        <color theme="7"/>
        <rFont val="Arial"/>
        <family val="2"/>
      </rPr>
      <t>5 kilogramos</t>
    </r>
  </si>
  <si>
    <r>
      <rPr>
        <sz val="16"/>
        <color theme="7"/>
        <rFont val="Arial"/>
        <family val="2"/>
      </rPr>
      <t xml:space="preserve">Disco de </t>
    </r>
    <r>
      <rPr>
        <b/>
        <sz val="16"/>
        <color theme="7"/>
        <rFont val="Arial"/>
        <family val="2"/>
      </rPr>
      <t>cartón BLANCO</t>
    </r>
    <r>
      <rPr>
        <sz val="16"/>
        <color theme="7"/>
        <rFont val="Arial"/>
        <family val="2"/>
      </rPr>
      <t xml:space="preserve"> Kuné</t>
    </r>
  </si>
  <si>
    <r>
      <t xml:space="preserve">Disco </t>
    </r>
    <r>
      <rPr>
        <b/>
        <sz val="14"/>
        <color theme="0"/>
        <rFont val="Arial"/>
        <family val="2"/>
      </rPr>
      <t>blanco</t>
    </r>
  </si>
  <si>
    <r>
      <t xml:space="preserve">Disco cartón </t>
    </r>
    <r>
      <rPr>
        <b/>
        <sz val="12"/>
        <color theme="7"/>
        <rFont val="Arial"/>
        <family val="2"/>
      </rPr>
      <t>blanco</t>
    </r>
    <r>
      <rPr>
        <sz val="12"/>
        <color theme="7"/>
        <rFont val="Arial"/>
        <family val="2"/>
      </rPr>
      <t xml:space="preserve"> 1mm</t>
    </r>
  </si>
  <si>
    <r>
      <t xml:space="preserve">Laminado a </t>
    </r>
    <r>
      <rPr>
        <b/>
        <sz val="12"/>
        <color theme="0"/>
        <rFont val="Arial"/>
        <family val="2"/>
      </rPr>
      <t>2 caras</t>
    </r>
  </si>
  <si>
    <r>
      <t xml:space="preserve">Laminado a </t>
    </r>
    <r>
      <rPr>
        <b/>
        <sz val="12"/>
        <color theme="0"/>
        <rFont val="Arial"/>
        <family val="2"/>
      </rPr>
      <t>1 cara</t>
    </r>
  </si>
  <si>
    <r>
      <t>Pedido</t>
    </r>
    <r>
      <rPr>
        <sz val="18"/>
        <rFont val="Arial"/>
        <family val="2"/>
      </rPr>
      <t xml:space="preserve"> cuantificado</t>
    </r>
  </si>
  <si>
    <r>
      <rPr>
        <b/>
        <sz val="18"/>
        <color theme="6" tint="-0.499984740745262"/>
        <rFont val="Arial"/>
        <family val="2"/>
      </rPr>
      <t>Síntesis</t>
    </r>
    <r>
      <rPr>
        <sz val="18"/>
        <color theme="6" tint="-0.499984740745262"/>
        <rFont val="Arial"/>
        <family val="2"/>
      </rPr>
      <t xml:space="preserve"> del pedido</t>
    </r>
  </si>
  <si>
    <r>
      <t>Monto</t>
    </r>
    <r>
      <rPr>
        <sz val="14"/>
        <rFont val="Arial"/>
        <family val="2"/>
      </rPr>
      <t xml:space="preserve"> Neto $</t>
    </r>
  </si>
  <si>
    <r>
      <rPr>
        <sz val="12"/>
        <rFont val="Arial"/>
        <family val="2"/>
      </rPr>
      <t>Bandejas</t>
    </r>
    <r>
      <rPr>
        <b/>
        <sz val="12"/>
        <rFont val="Arial"/>
        <family val="2"/>
      </rPr>
      <t xml:space="preserve">
Aitana</t>
    </r>
  </si>
  <si>
    <r>
      <rPr>
        <b/>
        <sz val="12"/>
        <rFont val="Arial"/>
        <family val="2"/>
      </rPr>
      <t>Bandeja pesada</t>
    </r>
    <r>
      <rPr>
        <sz val="12"/>
        <rFont val="Arial"/>
        <family val="2"/>
      </rPr>
      <t xml:space="preserve"> </t>
    </r>
  </si>
  <si>
    <r>
      <t xml:space="preserve">Plato premium
</t>
    </r>
    <r>
      <rPr>
        <sz val="12"/>
        <rFont val="Arial"/>
        <family val="2"/>
      </rPr>
      <t>Kuné</t>
    </r>
  </si>
  <si>
    <r>
      <rPr>
        <b/>
        <sz val="12"/>
        <rFont val="Arial"/>
        <family val="2"/>
      </rPr>
      <t>Plato premium</t>
    </r>
    <r>
      <rPr>
        <sz val="12"/>
        <rFont val="Arial"/>
        <family val="2"/>
      </rPr>
      <t xml:space="preserve"> 1.25 mm</t>
    </r>
  </si>
  <si>
    <r>
      <rPr>
        <b/>
        <sz val="12"/>
        <rFont val="Arial"/>
        <family val="2"/>
      </rPr>
      <t>Plato premium</t>
    </r>
    <r>
      <rPr>
        <sz val="12"/>
        <rFont val="Arial"/>
        <family val="2"/>
      </rPr>
      <t xml:space="preserve"> 2.00 mm</t>
    </r>
  </si>
  <si>
    <r>
      <t>Termoformada</t>
    </r>
    <r>
      <rPr>
        <sz val="12"/>
        <rFont val="Arial"/>
        <family val="2"/>
      </rPr>
      <t xml:space="preserve">
Kuné</t>
    </r>
  </si>
  <si>
    <r>
      <rPr>
        <b/>
        <sz val="12"/>
        <rFont val="Arial"/>
        <family val="2"/>
      </rPr>
      <t>Termoformada</t>
    </r>
    <r>
      <rPr>
        <sz val="12"/>
        <rFont val="Arial"/>
        <family val="2"/>
      </rPr>
      <t xml:space="preserve"> laminada 1.25 mm</t>
    </r>
  </si>
  <si>
    <r>
      <rPr>
        <b/>
        <sz val="12"/>
        <rFont val="Arial"/>
        <family val="2"/>
      </rPr>
      <t>Termoformada</t>
    </r>
    <r>
      <rPr>
        <sz val="12"/>
        <rFont val="Arial"/>
        <family val="2"/>
      </rPr>
      <t xml:space="preserve"> laminada 1.50 mm</t>
    </r>
  </si>
  <si>
    <r>
      <t xml:space="preserve">Termoformada </t>
    </r>
    <r>
      <rPr>
        <b/>
        <sz val="12"/>
        <rFont val="Arial"/>
        <family val="2"/>
      </rPr>
      <t>cartón blanco</t>
    </r>
    <r>
      <rPr>
        <sz val="12"/>
        <rFont val="Arial"/>
        <family val="2"/>
      </rPr>
      <t xml:space="preserve"> 1.00 mm</t>
    </r>
  </si>
  <si>
    <r>
      <t xml:space="preserve">Termoformada </t>
    </r>
    <r>
      <rPr>
        <b/>
        <sz val="12"/>
        <rFont val="Arial"/>
        <family val="2"/>
      </rPr>
      <t>cartón Kraft</t>
    </r>
    <r>
      <rPr>
        <sz val="12"/>
        <rFont val="Arial"/>
        <family val="2"/>
      </rPr>
      <t xml:space="preserve"> 1.00 mm</t>
    </r>
  </si>
  <si>
    <r>
      <t>Discos
de cartón</t>
    </r>
    <r>
      <rPr>
        <sz val="12"/>
        <rFont val="Arial"/>
        <family val="2"/>
      </rPr>
      <t xml:space="preserve">
Kuné</t>
    </r>
  </si>
  <si>
    <r>
      <rPr>
        <b/>
        <sz val="12"/>
        <rFont val="Arial"/>
        <family val="2"/>
      </rPr>
      <t>Disco laminado</t>
    </r>
    <r>
      <rPr>
        <sz val="12"/>
        <rFont val="Arial"/>
        <family val="2"/>
      </rPr>
      <t xml:space="preserve"> en oro ó plata</t>
    </r>
  </si>
  <si>
    <r>
      <rPr>
        <b/>
        <sz val="12"/>
        <rFont val="Arial"/>
        <family val="2"/>
      </rPr>
      <t>Disco laminado</t>
    </r>
    <r>
      <rPr>
        <sz val="12"/>
        <rFont val="Arial"/>
        <family val="2"/>
      </rPr>
      <t xml:space="preserve"> en oro y plata</t>
    </r>
  </si>
  <si>
    <r>
      <t xml:space="preserve">Disco de </t>
    </r>
    <r>
      <rPr>
        <b/>
        <sz val="12"/>
        <rFont val="Arial"/>
        <family val="2"/>
      </rPr>
      <t>cartón gris</t>
    </r>
  </si>
  <si>
    <r>
      <t xml:space="preserve">Disco de </t>
    </r>
    <r>
      <rPr>
        <b/>
        <sz val="12"/>
        <rFont val="Arial"/>
        <family val="2"/>
      </rPr>
      <t>cartón blanco</t>
    </r>
  </si>
  <si>
    <t>Lista
Distribuidor</t>
  </si>
  <si>
    <r>
      <t xml:space="preserve">LISTA </t>
    </r>
    <r>
      <rPr>
        <b/>
        <sz val="26"/>
        <color theme="6" tint="-0.499984740745262"/>
        <rFont val="Roboto"/>
      </rPr>
      <t>2022-09</t>
    </r>
  </si>
  <si>
    <r>
      <t xml:space="preserve">LISTA </t>
    </r>
    <r>
      <rPr>
        <b/>
        <sz val="26"/>
        <color theme="5" tint="-0.249977111117893"/>
        <rFont val="Arial"/>
        <family val="2"/>
      </rPr>
      <t>2022-09</t>
    </r>
  </si>
  <si>
    <r>
      <t xml:space="preserve">LISTA </t>
    </r>
    <r>
      <rPr>
        <b/>
        <sz val="26"/>
        <color theme="4"/>
        <rFont val="Arial"/>
        <family val="2"/>
      </rPr>
      <t>2022-09</t>
    </r>
  </si>
  <si>
    <r>
      <t xml:space="preserve">LISTA </t>
    </r>
    <r>
      <rPr>
        <b/>
        <sz val="26"/>
        <color theme="7"/>
        <rFont val="Arial"/>
        <family val="2"/>
      </rPr>
      <t>2022-09</t>
    </r>
  </si>
  <si>
    <r>
      <t xml:space="preserve">LISTA </t>
    </r>
    <r>
      <rPr>
        <b/>
        <sz val="26"/>
        <color theme="6" tint="-0.499984740745262"/>
        <rFont val="Arial"/>
        <family val="2"/>
      </rPr>
      <t>2022-09</t>
    </r>
  </si>
  <si>
    <r>
      <rPr>
        <b/>
        <sz val="26"/>
        <color theme="6" tint="-0.499984740745262"/>
        <rFont val="Roboto"/>
      </rPr>
      <t>DISTRIBUIDOR</t>
    </r>
    <r>
      <rPr>
        <sz val="26"/>
        <color theme="6" tint="-0.499984740745262"/>
        <rFont val="Roboto"/>
      </rPr>
      <t xml:space="preserve"> - Bandeja pesada Aitana</t>
    </r>
  </si>
  <si>
    <r>
      <rPr>
        <b/>
        <sz val="26"/>
        <color theme="5" tint="-0.249977111117893"/>
        <rFont val="Arial"/>
        <family val="2"/>
      </rPr>
      <t>DISTRIBUIDOR</t>
    </r>
    <r>
      <rPr>
        <sz val="26"/>
        <color theme="5" tint="-0.249977111117893"/>
        <rFont val="Arial"/>
        <family val="2"/>
      </rPr>
      <t xml:space="preserve"> - Plato premium</t>
    </r>
  </si>
  <si>
    <r>
      <rPr>
        <b/>
        <sz val="26"/>
        <color theme="4"/>
        <rFont val="Arial"/>
        <family val="2"/>
      </rPr>
      <t>DISTRIBUIDOR</t>
    </r>
    <r>
      <rPr>
        <sz val="26"/>
        <color theme="4"/>
        <rFont val="Arial"/>
        <family val="2"/>
      </rPr>
      <t xml:space="preserve"> - Bandeja Termoformada Kuné</t>
    </r>
  </si>
  <si>
    <r>
      <rPr>
        <sz val="16"/>
        <color theme="3"/>
        <rFont val="Arial"/>
        <family val="2"/>
      </rPr>
      <t xml:space="preserve">Bandeja </t>
    </r>
    <r>
      <rPr>
        <b/>
        <sz val="16"/>
        <color theme="3"/>
        <rFont val="Arial"/>
        <family val="2"/>
      </rPr>
      <t>laminada termoformada</t>
    </r>
  </si>
  <si>
    <r>
      <rPr>
        <sz val="9"/>
        <color theme="7"/>
        <rFont val="Arial"/>
        <family val="2"/>
      </rPr>
      <t>Disco</t>
    </r>
    <r>
      <rPr>
        <b/>
        <sz val="9"/>
        <color theme="7"/>
        <rFont val="Arial"/>
        <family val="2"/>
      </rPr>
      <t xml:space="preserve">  laminado 1 cara </t>
    </r>
  </si>
  <si>
    <r>
      <rPr>
        <sz val="9"/>
        <color theme="7"/>
        <rFont val="Arial"/>
        <family val="2"/>
      </rPr>
      <t xml:space="preserve">Disco </t>
    </r>
    <r>
      <rPr>
        <b/>
        <sz val="9"/>
        <color theme="7"/>
        <rFont val="Arial"/>
        <family val="2"/>
      </rPr>
      <t xml:space="preserve"> laminado</t>
    </r>
    <r>
      <rPr>
        <sz val="9"/>
        <color theme="7"/>
        <rFont val="Arial"/>
        <family val="2"/>
      </rPr>
      <t xml:space="preserve"> a</t>
    </r>
    <r>
      <rPr>
        <b/>
        <sz val="9"/>
        <color theme="7"/>
        <rFont val="Arial"/>
        <family val="2"/>
      </rPr>
      <t xml:space="preserve"> 2 caras</t>
    </r>
  </si>
  <si>
    <r>
      <rPr>
        <b/>
        <sz val="26"/>
        <color theme="7"/>
        <rFont val="Arial"/>
        <family val="2"/>
      </rPr>
      <t>DISTRIBUIDOR</t>
    </r>
    <r>
      <rPr>
        <sz val="26"/>
        <color theme="7"/>
        <rFont val="Arial"/>
        <family val="2"/>
      </rPr>
      <t xml:space="preserve"> Disco de Cartón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</si>
</sst>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.0000_-;\-&quot;$&quot;* #,##0.0000_-;_-&quot;$&quot;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_-* #,##0.000_-;\-* #,##0.000_-;_-* &quot;-&quot;??_-;_-@_-"/>
    <numFmt numFmtId="170" formatCode="dd/mm/yyyy;@"/>
    <numFmt numFmtId="171" formatCode="_-* #,##0.0_-;\-* #,##0.0_-;_-* &quot;-&quot;??_-;_-@_-"/>
    <numFmt numFmtId="172" formatCode="_-* #,##0.0000_-;\-* #,##0.0000_-;_-* &quot;-&quot;??_-;_-@_-"/>
  </numFmts>
  <fonts count="102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Roboto"/>
    </font>
    <font>
      <b/>
      <sz val="14"/>
      <color theme="0"/>
      <name val="Roboto"/>
    </font>
    <font>
      <sz val="14"/>
      <color theme="0"/>
      <name val="Roboto"/>
    </font>
    <font>
      <sz val="11"/>
      <color theme="4"/>
      <name val="Arial"/>
      <family val="2"/>
    </font>
    <font>
      <b/>
      <sz val="11"/>
      <name val="Roboto"/>
    </font>
    <font>
      <sz val="11"/>
      <color theme="5" tint="-0.249977111117893"/>
      <name val="Arial"/>
      <family val="2"/>
    </font>
    <font>
      <b/>
      <sz val="14"/>
      <name val="Roboto"/>
    </font>
    <font>
      <sz val="11"/>
      <color theme="7"/>
      <name val="Arial"/>
      <family val="2"/>
    </font>
    <font>
      <b/>
      <sz val="16"/>
      <name val="Roboto"/>
    </font>
    <font>
      <sz val="26"/>
      <name val="Roboto"/>
    </font>
    <font>
      <sz val="14"/>
      <name val="Roboto"/>
    </font>
    <font>
      <b/>
      <sz val="18"/>
      <name val="Roboto"/>
    </font>
    <font>
      <sz val="18"/>
      <name val="Roboto Condensed"/>
    </font>
    <font>
      <sz val="11"/>
      <name val="Arial"/>
      <family val="2"/>
    </font>
    <font>
      <sz val="11"/>
      <color theme="6" tint="-0.499984740745262"/>
      <name val="Roboto"/>
    </font>
    <font>
      <b/>
      <sz val="11"/>
      <color theme="6" tint="-0.499984740745262"/>
      <name val="Roboto"/>
    </font>
    <font>
      <sz val="11"/>
      <color theme="6"/>
      <name val="Roboto"/>
    </font>
    <font>
      <b/>
      <sz val="10"/>
      <color theme="6"/>
      <name val="Roboto"/>
    </font>
    <font>
      <sz val="8"/>
      <color theme="6"/>
      <name val="Arial"/>
      <family val="2"/>
    </font>
    <font>
      <sz val="26"/>
      <color rgb="FFFF0000"/>
      <name val="Roboto"/>
    </font>
    <font>
      <sz val="26"/>
      <color theme="6" tint="-0.499984740745262"/>
      <name val="Roboto"/>
    </font>
    <font>
      <b/>
      <sz val="26"/>
      <color theme="6" tint="-0.499984740745262"/>
      <name val="Roboto"/>
    </font>
    <font>
      <b/>
      <sz val="11"/>
      <color theme="6"/>
      <name val="Roboto"/>
    </font>
    <font>
      <sz val="11"/>
      <color theme="1"/>
      <name val="Arial"/>
      <family val="2"/>
    </font>
    <font>
      <sz val="26"/>
      <color theme="5" tint="-0.249977111117893"/>
      <name val="Arial"/>
      <family val="2"/>
    </font>
    <font>
      <b/>
      <sz val="26"/>
      <color theme="5" tint="-0.249977111117893"/>
      <name val="Arial"/>
      <family val="2"/>
    </font>
    <font>
      <sz val="26"/>
      <color theme="7"/>
      <name val="Arial"/>
      <family val="2"/>
    </font>
    <font>
      <b/>
      <sz val="26"/>
      <color theme="7"/>
      <name val="Arial"/>
      <family val="2"/>
    </font>
    <font>
      <b/>
      <sz val="16"/>
      <color theme="5" tint="-0.249977111117893"/>
      <name val="Arial"/>
      <family val="2"/>
    </font>
    <font>
      <sz val="16"/>
      <color theme="5" tint="-0.249977111117893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8"/>
      <color theme="5" tint="-0.249977111117893"/>
      <name val="Arial"/>
      <family val="2"/>
    </font>
    <font>
      <b/>
      <sz val="16"/>
      <color theme="7"/>
      <name val="Arial"/>
      <family val="2"/>
    </font>
    <font>
      <sz val="16"/>
      <color theme="7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7"/>
      <name val="Arial"/>
      <family val="2"/>
    </font>
    <font>
      <sz val="14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9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sz val="11"/>
      <color theme="5"/>
      <name val="Arial"/>
      <family val="2"/>
    </font>
    <font>
      <sz val="26"/>
      <color theme="4"/>
      <name val="Arial"/>
      <family val="2"/>
    </font>
    <font>
      <b/>
      <sz val="26"/>
      <color theme="4"/>
      <name val="Arial"/>
      <family val="2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b/>
      <sz val="18"/>
      <color theme="3"/>
      <name val="Arial"/>
      <family val="2"/>
    </font>
    <font>
      <b/>
      <sz val="16"/>
      <color theme="4"/>
      <name val="Arial"/>
      <family val="2"/>
    </font>
    <font>
      <sz val="16"/>
      <color theme="4"/>
      <name val="Arial"/>
      <family val="2"/>
    </font>
    <font>
      <sz val="18"/>
      <color theme="4"/>
      <name val="Arial"/>
      <family val="2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theme="4" tint="-0.499984740745262"/>
      <name val="Arial"/>
      <family val="2"/>
    </font>
    <font>
      <sz val="9"/>
      <color theme="4"/>
      <name val="Arial"/>
      <family val="2"/>
    </font>
    <font>
      <sz val="11"/>
      <color theme="6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0"/>
      <name val="Arial"/>
      <family val="2"/>
    </font>
    <font>
      <b/>
      <sz val="18"/>
      <color theme="7"/>
      <name val="Arial"/>
      <family val="2"/>
    </font>
    <font>
      <sz val="12"/>
      <color theme="7"/>
      <name val="Arial"/>
      <family val="2"/>
    </font>
    <font>
      <b/>
      <sz val="12"/>
      <color theme="7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6"/>
      <color theme="6"/>
      <name val="Arial"/>
      <family val="2"/>
    </font>
    <font>
      <b/>
      <sz val="11"/>
      <color theme="6"/>
      <name val="Arial"/>
      <family val="2"/>
    </font>
    <font>
      <b/>
      <sz val="26"/>
      <color theme="6" tint="-0.49998474074526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6" tint="-0.499984740745262"/>
      <name val="Arial"/>
      <family val="2"/>
    </font>
    <font>
      <b/>
      <sz val="18"/>
      <color theme="6" tint="-0.49998474074526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theme="6" tint="-0.499984740745262"/>
      <name val="Arial"/>
      <family val="2"/>
    </font>
    <font>
      <sz val="12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sz val="26"/>
      <color theme="6" tint="-0.499984740745262"/>
      <name val="Arial"/>
      <family val="2"/>
    </font>
    <font>
      <sz val="12"/>
      <color theme="6" tint="-0.499984740745262"/>
      <name val="Arial"/>
      <family val="2"/>
    </font>
    <font>
      <sz val="12"/>
      <color theme="6"/>
      <name val="Arial"/>
      <family val="2"/>
    </font>
    <font>
      <b/>
      <sz val="24"/>
      <color theme="6" tint="-0.499984740745262"/>
      <name val="Arial"/>
      <family val="2"/>
    </font>
    <font>
      <sz val="11"/>
      <color rgb="FFFFFFCC"/>
      <name val="Roboto"/>
    </font>
    <font>
      <b/>
      <sz val="8"/>
      <color theme="5" tint="-0.249977111117893"/>
      <name val="Arial"/>
      <family val="2"/>
    </font>
    <font>
      <b/>
      <sz val="8"/>
      <color theme="4"/>
      <name val="Arial"/>
      <family val="2"/>
    </font>
    <font>
      <b/>
      <sz val="9"/>
      <color theme="7"/>
      <name val="Arial"/>
      <family val="2"/>
    </font>
    <font>
      <sz val="9"/>
      <color theme="7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EE1D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 style="thin">
        <color theme="6"/>
      </bottom>
      <diagonal/>
    </border>
    <border>
      <left/>
      <right/>
      <top style="medium">
        <color theme="6"/>
      </top>
      <bottom style="thin">
        <color theme="6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medium">
        <color theme="7" tint="0.39997558519241921"/>
      </bottom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thin">
        <color theme="7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6"/>
      </left>
      <right style="thin">
        <color theme="6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medium">
        <color theme="6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 tint="-0.249977111117893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theme="5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/>
      </top>
      <bottom style="thin">
        <color theme="5" tint="-0.249977111117893"/>
      </bottom>
      <diagonal/>
    </border>
    <border>
      <left/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7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medium">
        <color theme="5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 tint="-0.249977111117893"/>
      </bottom>
      <diagonal/>
    </border>
    <border>
      <left style="thin">
        <color theme="5"/>
      </left>
      <right/>
      <top/>
      <bottom style="thin">
        <color theme="5" tint="-0.249977111117893"/>
      </bottom>
      <diagonal/>
    </border>
    <border>
      <left style="thin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thin">
        <color theme="5" tint="-0.249977111117893"/>
      </right>
      <top style="medium">
        <color theme="5"/>
      </top>
      <bottom style="thin">
        <color theme="5"/>
      </bottom>
      <diagonal/>
    </border>
    <border>
      <left style="thin">
        <color theme="6"/>
      </left>
      <right/>
      <top style="medium">
        <color theme="6"/>
      </top>
      <bottom style="medium">
        <color theme="6"/>
      </bottom>
      <diagonal/>
    </border>
    <border>
      <left style="thin">
        <color theme="6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1">
    <xf numFmtId="0" fontId="0" fillId="0" borderId="0" xfId="0"/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vertical="center"/>
    </xf>
    <xf numFmtId="164" fontId="3" fillId="0" borderId="4" xfId="1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/>
    </xf>
    <xf numFmtId="0" fontId="7" fillId="11" borderId="2" xfId="1" applyNumberFormat="1" applyFont="1" applyFill="1" applyBorder="1" applyAlignment="1" applyProtection="1">
      <alignment horizontal="center" vertical="center"/>
    </xf>
    <xf numFmtId="0" fontId="7" fillId="11" borderId="2" xfId="1" applyNumberFormat="1" applyFont="1" applyFill="1" applyBorder="1" applyAlignment="1">
      <alignment horizontal="center" vertical="center"/>
    </xf>
    <xf numFmtId="0" fontId="7" fillId="11" borderId="1" xfId="1" applyNumberFormat="1" applyFont="1" applyFill="1" applyBorder="1" applyAlignment="1" applyProtection="1">
      <alignment horizontal="center" vertical="center"/>
    </xf>
    <xf numFmtId="0" fontId="7" fillId="11" borderId="1" xfId="1" applyNumberFormat="1" applyFont="1" applyFill="1" applyBorder="1" applyAlignment="1">
      <alignment horizontal="center" vertical="center"/>
    </xf>
    <xf numFmtId="0" fontId="7" fillId="11" borderId="4" xfId="1" applyNumberFormat="1" applyFont="1" applyFill="1" applyBorder="1" applyAlignment="1" applyProtection="1">
      <alignment horizontal="center" vertical="center"/>
    </xf>
    <xf numFmtId="0" fontId="7" fillId="11" borderId="4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8" fontId="19" fillId="0" borderId="2" xfId="4" applyNumberFormat="1" applyFont="1" applyFill="1" applyBorder="1" applyAlignment="1">
      <alignment vertical="center"/>
    </xf>
    <xf numFmtId="167" fontId="19" fillId="0" borderId="2" xfId="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8" fontId="19" fillId="0" borderId="1" xfId="4" applyNumberFormat="1" applyFont="1" applyFill="1" applyBorder="1" applyAlignment="1">
      <alignment vertical="center"/>
    </xf>
    <xf numFmtId="167" fontId="19" fillId="0" borderId="1" xfId="4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8" fontId="19" fillId="0" borderId="4" xfId="4" applyNumberFormat="1" applyFont="1" applyFill="1" applyBorder="1" applyAlignment="1">
      <alignment vertical="center"/>
    </xf>
    <xf numFmtId="167" fontId="19" fillId="0" borderId="4" xfId="4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8" fontId="19" fillId="0" borderId="6" xfId="4" applyNumberFormat="1" applyFont="1" applyFill="1" applyBorder="1" applyAlignment="1">
      <alignment vertical="center"/>
    </xf>
    <xf numFmtId="167" fontId="19" fillId="0" borderId="6" xfId="4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0" fontId="8" fillId="2" borderId="7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164" fontId="25" fillId="0" borderId="5" xfId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6" fontId="7" fillId="2" borderId="5" xfId="1" applyNumberFormat="1" applyFont="1" applyFill="1" applyBorder="1" applyAlignment="1">
      <alignment vertical="center"/>
    </xf>
    <xf numFmtId="166" fontId="19" fillId="2" borderId="1" xfId="1" applyNumberFormat="1" applyFont="1" applyFill="1" applyBorder="1" applyAlignment="1">
      <alignment vertical="center"/>
    </xf>
    <xf numFmtId="166" fontId="25" fillId="2" borderId="5" xfId="1" applyNumberFormat="1" applyFont="1" applyFill="1" applyBorder="1" applyAlignment="1">
      <alignment vertical="center"/>
    </xf>
    <xf numFmtId="0" fontId="23" fillId="6" borderId="0" xfId="0" applyFont="1" applyFill="1" applyAlignment="1">
      <alignment horizontal="left" vertical="center" indent="1"/>
    </xf>
    <xf numFmtId="0" fontId="17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left" vertical="center" indent="1"/>
    </xf>
    <xf numFmtId="0" fontId="22" fillId="6" borderId="0" xfId="0" applyFont="1" applyFill="1" applyAlignment="1">
      <alignment horizontal="right" vertical="center" indent="1"/>
    </xf>
    <xf numFmtId="0" fontId="3" fillId="6" borderId="0" xfId="0" applyFont="1" applyFill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166" fontId="3" fillId="6" borderId="0" xfId="0" applyNumberFormat="1" applyFont="1" applyFill="1" applyAlignment="1">
      <alignment vertical="center"/>
    </xf>
    <xf numFmtId="167" fontId="25" fillId="0" borderId="5" xfId="4" applyNumberFormat="1" applyFont="1" applyFill="1" applyBorder="1" applyAlignment="1">
      <alignment horizontal="center" vertical="center"/>
    </xf>
    <xf numFmtId="0" fontId="7" fillId="11" borderId="6" xfId="1" applyNumberFormat="1" applyFont="1" applyFill="1" applyBorder="1" applyAlignment="1">
      <alignment horizontal="center" vertical="center"/>
    </xf>
    <xf numFmtId="164" fontId="3" fillId="6" borderId="1" xfId="1" applyFont="1" applyFill="1" applyBorder="1" applyAlignment="1">
      <alignment horizontal="center" vertical="center"/>
    </xf>
    <xf numFmtId="164" fontId="7" fillId="11" borderId="5" xfId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167" fontId="7" fillId="2" borderId="4" xfId="1" applyNumberFormat="1" applyFont="1" applyFill="1" applyBorder="1" applyAlignment="1">
      <alignment horizontal="center" vertical="center"/>
    </xf>
    <xf numFmtId="0" fontId="8" fillId="15" borderId="8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" borderId="8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166" fontId="3" fillId="6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6" fontId="3" fillId="6" borderId="4" xfId="0" applyNumberFormat="1" applyFont="1" applyFill="1" applyBorder="1" applyAlignment="1">
      <alignment vertical="center"/>
    </xf>
    <xf numFmtId="0" fontId="17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9" fillId="6" borderId="102" xfId="0" applyFont="1" applyFill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7" fontId="25" fillId="0" borderId="2" xfId="4" applyNumberFormat="1" applyFont="1" applyFill="1" applyBorder="1" applyAlignment="1">
      <alignment vertical="center"/>
    </xf>
    <xf numFmtId="167" fontId="25" fillId="0" borderId="1" xfId="4" applyNumberFormat="1" applyFont="1" applyFill="1" applyBorder="1" applyAlignment="1">
      <alignment vertical="center"/>
    </xf>
    <xf numFmtId="167" fontId="25" fillId="0" borderId="4" xfId="4" applyNumberFormat="1" applyFont="1" applyFill="1" applyBorder="1" applyAlignment="1">
      <alignment vertical="center"/>
    </xf>
    <xf numFmtId="167" fontId="25" fillId="0" borderId="6" xfId="4" applyNumberFormat="1" applyFont="1" applyFill="1" applyBorder="1" applyAlignment="1">
      <alignment vertical="center"/>
    </xf>
    <xf numFmtId="167" fontId="3" fillId="0" borderId="2" xfId="4" applyNumberFormat="1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167" fontId="3" fillId="0" borderId="4" xfId="4" applyNumberFormat="1" applyFont="1" applyFill="1" applyBorder="1" applyAlignment="1">
      <alignment horizontal="center" vertical="center"/>
    </xf>
    <xf numFmtId="167" fontId="7" fillId="2" borderId="4" xfId="4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7" fillId="0" borderId="4" xfId="1" applyFont="1" applyFill="1" applyBorder="1" applyAlignment="1">
      <alignment vertical="center"/>
    </xf>
    <xf numFmtId="164" fontId="7" fillId="0" borderId="6" xfId="1" applyFont="1" applyFill="1" applyBorder="1" applyAlignment="1">
      <alignment vertical="center"/>
    </xf>
    <xf numFmtId="0" fontId="23" fillId="6" borderId="0" xfId="0" applyFont="1" applyFill="1" applyAlignment="1">
      <alignment horizontal="right" vertical="center" indent="1"/>
    </xf>
    <xf numFmtId="166" fontId="3" fillId="6" borderId="6" xfId="0" applyNumberFormat="1" applyFont="1" applyFill="1" applyBorder="1" applyAlignment="1">
      <alignment vertical="center"/>
    </xf>
    <xf numFmtId="0" fontId="26" fillId="15" borderId="76" xfId="0" applyFont="1" applyFill="1" applyBorder="1" applyAlignment="1">
      <alignment horizontal="center" vertical="center"/>
    </xf>
    <xf numFmtId="0" fontId="27" fillId="15" borderId="77" xfId="0" applyFont="1" applyFill="1" applyBorder="1" applyAlignment="1">
      <alignment horizontal="left" vertical="center" indent="1"/>
    </xf>
    <xf numFmtId="0" fontId="26" fillId="15" borderId="77" xfId="0" applyFont="1" applyFill="1" applyBorder="1" applyAlignment="1">
      <alignment horizontal="center" vertical="center"/>
    </xf>
    <xf numFmtId="0" fontId="27" fillId="15" borderId="77" xfId="0" applyFont="1" applyFill="1" applyBorder="1" applyAlignment="1">
      <alignment horizontal="right" vertical="center" indent="1"/>
    </xf>
    <xf numFmtId="0" fontId="26" fillId="15" borderId="7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15" borderId="69" xfId="0" applyFont="1" applyFill="1" applyBorder="1" applyAlignment="1">
      <alignment horizontal="center" vertical="center"/>
    </xf>
    <xf numFmtId="0" fontId="27" fillId="15" borderId="32" xfId="0" applyFont="1" applyFill="1" applyBorder="1" applyAlignment="1">
      <alignment horizontal="left" vertical="center" indent="1"/>
    </xf>
    <xf numFmtId="0" fontId="26" fillId="15" borderId="32" xfId="0" applyFont="1" applyFill="1" applyBorder="1" applyAlignment="1">
      <alignment horizontal="center" vertical="center"/>
    </xf>
    <xf numFmtId="0" fontId="26" fillId="15" borderId="0" xfId="0" applyFont="1" applyFill="1" applyAlignment="1">
      <alignment horizontal="center" vertical="center"/>
    </xf>
    <xf numFmtId="0" fontId="27" fillId="15" borderId="0" xfId="0" applyFont="1" applyFill="1" applyAlignment="1">
      <alignment horizontal="right" vertical="center" indent="1"/>
    </xf>
    <xf numFmtId="0" fontId="26" fillId="15" borderId="79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 wrapText="1"/>
    </xf>
    <xf numFmtId="9" fontId="35" fillId="15" borderId="13" xfId="0" applyNumberFormat="1" applyFont="1" applyFill="1" applyBorder="1" applyAlignment="1">
      <alignment horizontal="center" vertical="center"/>
    </xf>
    <xf numFmtId="0" fontId="26" fillId="15" borderId="69" xfId="0" applyFont="1" applyFill="1" applyBorder="1" applyAlignment="1">
      <alignment vertical="center"/>
    </xf>
    <xf numFmtId="0" fontId="33" fillId="5" borderId="15" xfId="0" applyFont="1" applyFill="1" applyBorder="1" applyAlignment="1">
      <alignment vertical="center" wrapText="1"/>
    </xf>
    <xf numFmtId="0" fontId="38" fillId="15" borderId="0" xfId="0" applyFont="1" applyFill="1" applyAlignment="1">
      <alignment vertical="center"/>
    </xf>
    <xf numFmtId="0" fontId="38" fillId="15" borderId="79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8" fillId="15" borderId="0" xfId="0" applyFont="1" applyFill="1" applyAlignment="1">
      <alignment vertical="center"/>
    </xf>
    <xf numFmtId="0" fontId="26" fillId="15" borderId="0" xfId="0" applyFont="1" applyFill="1" applyAlignment="1">
      <alignment vertical="center"/>
    </xf>
    <xf numFmtId="0" fontId="39" fillId="4" borderId="56" xfId="0" applyFont="1" applyFill="1" applyBorder="1" applyAlignment="1">
      <alignment horizontal="center" vertical="center"/>
    </xf>
    <xf numFmtId="0" fontId="39" fillId="4" borderId="56" xfId="0" applyFont="1" applyFill="1" applyBorder="1" applyAlignment="1">
      <alignment horizontal="center" vertical="center" wrapText="1"/>
    </xf>
    <xf numFmtId="0" fontId="40" fillId="4" borderId="68" xfId="0" applyFont="1" applyFill="1" applyBorder="1" applyAlignment="1">
      <alignment horizontal="center" textRotation="90"/>
    </xf>
    <xf numFmtId="0" fontId="33" fillId="13" borderId="68" xfId="0" applyFont="1" applyFill="1" applyBorder="1" applyAlignment="1">
      <alignment horizontal="center" vertical="center" textRotation="90" wrapText="1"/>
    </xf>
    <xf numFmtId="0" fontId="26" fillId="15" borderId="79" xfId="0" applyFont="1" applyFill="1" applyBorder="1" applyAlignment="1">
      <alignment vertical="center"/>
    </xf>
    <xf numFmtId="0" fontId="40" fillId="2" borderId="19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164" fontId="46" fillId="2" borderId="19" xfId="1" applyFont="1" applyFill="1" applyBorder="1" applyAlignment="1">
      <alignment vertical="center"/>
    </xf>
    <xf numFmtId="166" fontId="16" fillId="11" borderId="19" xfId="0" applyNumberFormat="1" applyFont="1" applyFill="1" applyBorder="1" applyAlignment="1">
      <alignment vertical="center"/>
    </xf>
    <xf numFmtId="167" fontId="46" fillId="0" borderId="34" xfId="4" applyNumberFormat="1" applyFont="1" applyBorder="1" applyAlignment="1">
      <alignment vertical="center"/>
    </xf>
    <xf numFmtId="164" fontId="16" fillId="0" borderId="34" xfId="1" applyFont="1" applyBorder="1" applyAlignment="1">
      <alignment vertical="center"/>
    </xf>
    <xf numFmtId="0" fontId="39" fillId="11" borderId="34" xfId="0" applyFont="1" applyFill="1" applyBorder="1" applyAlignment="1">
      <alignment horizontal="center" vertical="center"/>
    </xf>
    <xf numFmtId="171" fontId="47" fillId="0" borderId="34" xfId="4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164" fontId="46" fillId="2" borderId="13" xfId="1" applyFont="1" applyFill="1" applyBorder="1" applyAlignment="1">
      <alignment vertical="center"/>
    </xf>
    <xf numFmtId="166" fontId="16" fillId="11" borderId="13" xfId="0" applyNumberFormat="1" applyFont="1" applyFill="1" applyBorder="1" applyAlignment="1">
      <alignment vertical="center"/>
    </xf>
    <xf numFmtId="167" fontId="46" fillId="0" borderId="33" xfId="4" applyNumberFormat="1" applyFont="1" applyBorder="1" applyAlignment="1">
      <alignment vertical="center"/>
    </xf>
    <xf numFmtId="164" fontId="16" fillId="0" borderId="33" xfId="1" applyFont="1" applyBorder="1" applyAlignment="1">
      <alignment vertical="center"/>
    </xf>
    <xf numFmtId="0" fontId="39" fillId="11" borderId="33" xfId="0" applyFont="1" applyFill="1" applyBorder="1" applyAlignment="1">
      <alignment horizontal="center" vertical="center"/>
    </xf>
    <xf numFmtId="171" fontId="47" fillId="0" borderId="33" xfId="4" applyNumberFormat="1" applyFont="1" applyFill="1" applyBorder="1" applyAlignment="1">
      <alignment horizontal="center" vertical="center"/>
    </xf>
    <xf numFmtId="0" fontId="40" fillId="2" borderId="57" xfId="0" applyFont="1" applyFill="1" applyBorder="1" applyAlignment="1">
      <alignment horizontal="center" vertical="center"/>
    </xf>
    <xf numFmtId="0" fontId="45" fillId="2" borderId="57" xfId="0" applyFont="1" applyFill="1" applyBorder="1" applyAlignment="1">
      <alignment horizontal="center" vertical="center"/>
    </xf>
    <xf numFmtId="164" fontId="46" fillId="2" borderId="57" xfId="1" applyFont="1" applyFill="1" applyBorder="1" applyAlignment="1">
      <alignment vertical="center"/>
    </xf>
    <xf numFmtId="166" fontId="16" fillId="11" borderId="57" xfId="0" applyNumberFormat="1" applyFont="1" applyFill="1" applyBorder="1" applyAlignment="1">
      <alignment vertical="center"/>
    </xf>
    <xf numFmtId="167" fontId="46" fillId="0" borderId="56" xfId="4" applyNumberFormat="1" applyFont="1" applyBorder="1" applyAlignment="1">
      <alignment vertical="center"/>
    </xf>
    <xf numFmtId="164" fontId="16" fillId="0" borderId="56" xfId="1" applyFont="1" applyBorder="1" applyAlignment="1">
      <alignment vertical="center"/>
    </xf>
    <xf numFmtId="0" fontId="39" fillId="11" borderId="56" xfId="0" applyFont="1" applyFill="1" applyBorder="1" applyAlignment="1">
      <alignment horizontal="center" vertical="center"/>
    </xf>
    <xf numFmtId="171" fontId="47" fillId="0" borderId="33" xfId="4" applyNumberFormat="1" applyFont="1" applyFill="1" applyBorder="1" applyAlignment="1" applyProtection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164" fontId="46" fillId="2" borderId="17" xfId="1" applyFont="1" applyFill="1" applyBorder="1" applyAlignment="1">
      <alignment vertical="center"/>
    </xf>
    <xf numFmtId="171" fontId="47" fillId="0" borderId="56" xfId="4" applyNumberFormat="1" applyFont="1" applyFill="1" applyBorder="1" applyAlignment="1" applyProtection="1">
      <alignment horizontal="center" vertical="center"/>
    </xf>
    <xf numFmtId="0" fontId="42" fillId="15" borderId="80" xfId="0" applyFont="1" applyFill="1" applyBorder="1" applyAlignment="1">
      <alignment horizontal="center" vertical="center" textRotation="90"/>
    </xf>
    <xf numFmtId="0" fontId="44" fillId="15" borderId="0" xfId="0" applyFont="1" applyFill="1" applyAlignment="1">
      <alignment horizontal="center" vertical="center" textRotation="90" wrapText="1"/>
    </xf>
    <xf numFmtId="0" fontId="40" fillId="15" borderId="80" xfId="0" applyFont="1" applyFill="1" applyBorder="1" applyAlignment="1">
      <alignment horizontal="center" vertical="center"/>
    </xf>
    <xf numFmtId="0" fontId="45" fillId="15" borderId="20" xfId="0" applyFont="1" applyFill="1" applyBorder="1" applyAlignment="1">
      <alignment horizontal="center" vertical="center"/>
    </xf>
    <xf numFmtId="0" fontId="45" fillId="15" borderId="81" xfId="0" applyFont="1" applyFill="1" applyBorder="1" applyAlignment="1">
      <alignment horizontal="center" vertical="center"/>
    </xf>
    <xf numFmtId="164" fontId="46" fillId="15" borderId="80" xfId="1" applyFont="1" applyFill="1" applyBorder="1" applyAlignment="1">
      <alignment vertical="center"/>
    </xf>
    <xf numFmtId="164" fontId="16" fillId="15" borderId="80" xfId="0" applyNumberFormat="1" applyFont="1" applyFill="1" applyBorder="1" applyAlignment="1">
      <alignment vertical="center"/>
    </xf>
    <xf numFmtId="164" fontId="46" fillId="15" borderId="82" xfId="1" applyFont="1" applyFill="1" applyBorder="1" applyAlignment="1">
      <alignment vertical="center"/>
    </xf>
    <xf numFmtId="167" fontId="46" fillId="15" borderId="80" xfId="4" applyNumberFormat="1" applyFont="1" applyFill="1" applyBorder="1" applyAlignment="1">
      <alignment vertical="center"/>
    </xf>
    <xf numFmtId="164" fontId="16" fillId="15" borderId="80" xfId="1" applyFont="1" applyFill="1" applyBorder="1" applyAlignment="1">
      <alignment vertical="center"/>
    </xf>
    <xf numFmtId="0" fontId="39" fillId="15" borderId="80" xfId="0" applyFont="1" applyFill="1" applyBorder="1" applyAlignment="1">
      <alignment horizontal="center" vertical="center"/>
    </xf>
    <xf numFmtId="171" fontId="47" fillId="15" borderId="80" xfId="4" applyNumberFormat="1" applyFont="1" applyFill="1" applyBorder="1" applyAlignment="1" applyProtection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45" fillId="2" borderId="71" xfId="0" applyFont="1" applyFill="1" applyBorder="1" applyAlignment="1">
      <alignment horizontal="center" vertical="center"/>
    </xf>
    <xf numFmtId="164" fontId="46" fillId="2" borderId="71" xfId="1" applyFont="1" applyFill="1" applyBorder="1" applyAlignment="1">
      <alignment vertical="center"/>
    </xf>
    <xf numFmtId="166" fontId="16" fillId="11" borderId="71" xfId="0" applyNumberFormat="1" applyFont="1" applyFill="1" applyBorder="1" applyAlignment="1">
      <alignment vertical="center"/>
    </xf>
    <xf numFmtId="171" fontId="47" fillId="0" borderId="56" xfId="4" applyNumberFormat="1" applyFont="1" applyFill="1" applyBorder="1" applyAlignment="1">
      <alignment horizontal="center" vertical="center"/>
    </xf>
    <xf numFmtId="167" fontId="47" fillId="0" borderId="34" xfId="4" applyNumberFormat="1" applyFont="1" applyBorder="1" applyAlignment="1">
      <alignment vertical="center"/>
    </xf>
    <xf numFmtId="164" fontId="39" fillId="0" borderId="34" xfId="1" applyFont="1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167" fontId="47" fillId="0" borderId="34" xfId="0" applyNumberFormat="1" applyFont="1" applyBorder="1" applyAlignment="1">
      <alignment horizontal="center" vertical="center"/>
    </xf>
    <xf numFmtId="0" fontId="50" fillId="4" borderId="33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164" fontId="39" fillId="0" borderId="56" xfId="1" applyFont="1" applyBorder="1" applyAlignment="1">
      <alignment vertical="center"/>
    </xf>
    <xf numFmtId="0" fontId="50" fillId="0" borderId="8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164" fontId="50" fillId="0" borderId="33" xfId="1" applyFont="1" applyBorder="1" applyAlignment="1">
      <alignment vertical="center"/>
    </xf>
    <xf numFmtId="167" fontId="47" fillId="0" borderId="83" xfId="4" applyNumberFormat="1" applyFont="1" applyBorder="1" applyAlignment="1">
      <alignment horizontal="center" vertical="center"/>
    </xf>
    <xf numFmtId="164" fontId="47" fillId="0" borderId="56" xfId="1" applyFont="1" applyBorder="1" applyAlignment="1">
      <alignment vertical="center"/>
    </xf>
    <xf numFmtId="0" fontId="26" fillId="15" borderId="53" xfId="0" applyFont="1" applyFill="1" applyBorder="1" applyAlignment="1">
      <alignment vertical="center"/>
    </xf>
    <xf numFmtId="0" fontId="26" fillId="15" borderId="54" xfId="0" applyFont="1" applyFill="1" applyBorder="1" applyAlignment="1">
      <alignment vertical="center"/>
    </xf>
    <xf numFmtId="0" fontId="26" fillId="15" borderId="60" xfId="0" applyFont="1" applyFill="1" applyBorder="1" applyAlignment="1">
      <alignment vertical="center"/>
    </xf>
    <xf numFmtId="0" fontId="39" fillId="11" borderId="84" xfId="0" applyFont="1" applyFill="1" applyBorder="1" applyAlignment="1">
      <alignment horizontal="center" vertical="center"/>
    </xf>
    <xf numFmtId="171" fontId="47" fillId="0" borderId="84" xfId="4" applyNumberFormat="1" applyFont="1" applyFill="1" applyBorder="1" applyAlignment="1" applyProtection="1">
      <alignment horizontal="center" vertical="center"/>
    </xf>
    <xf numFmtId="171" fontId="47" fillId="0" borderId="84" xfId="4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51" fillId="3" borderId="0" xfId="0" applyFont="1" applyFill="1" applyAlignment="1">
      <alignment horizontal="right" vertical="center" indent="1"/>
    </xf>
    <xf numFmtId="0" fontId="26" fillId="3" borderId="0" xfId="0" applyFont="1" applyFill="1" applyAlignment="1">
      <alignment horizontal="center" vertical="center"/>
    </xf>
    <xf numFmtId="0" fontId="55" fillId="3" borderId="39" xfId="0" applyFont="1" applyFill="1" applyBorder="1" applyAlignment="1">
      <alignment horizontal="center" vertical="center" wrapText="1"/>
    </xf>
    <xf numFmtId="9" fontId="57" fillId="3" borderId="39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33" fillId="3" borderId="39" xfId="0" applyFont="1" applyFill="1" applyBorder="1" applyAlignment="1">
      <alignment vertical="center" wrapText="1"/>
    </xf>
    <xf numFmtId="0" fontId="38" fillId="3" borderId="0" xfId="0" applyFont="1" applyFill="1" applyAlignment="1">
      <alignment vertical="center"/>
    </xf>
    <xf numFmtId="0" fontId="60" fillId="3" borderId="41" xfId="0" applyFont="1" applyFill="1" applyBorder="1" applyAlignment="1">
      <alignment vertical="center"/>
    </xf>
    <xf numFmtId="0" fontId="61" fillId="16" borderId="42" xfId="0" applyFont="1" applyFill="1" applyBorder="1" applyAlignment="1">
      <alignment horizontal="center" vertical="center" wrapText="1"/>
    </xf>
    <xf numFmtId="0" fontId="62" fillId="16" borderId="42" xfId="0" applyFont="1" applyFill="1" applyBorder="1" applyAlignment="1">
      <alignment horizontal="center" vertical="center" wrapText="1"/>
    </xf>
    <xf numFmtId="0" fontId="16" fillId="16" borderId="42" xfId="0" applyFont="1" applyFill="1" applyBorder="1" applyAlignment="1">
      <alignment horizontal="center" vertical="center" wrapText="1"/>
    </xf>
    <xf numFmtId="0" fontId="39" fillId="16" borderId="43" xfId="0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center" vertical="center" wrapText="1"/>
    </xf>
    <xf numFmtId="0" fontId="62" fillId="3" borderId="44" xfId="0" applyFont="1" applyFill="1" applyBorder="1" applyAlignment="1">
      <alignment horizontal="center" vertical="center"/>
    </xf>
    <xf numFmtId="0" fontId="45" fillId="3" borderId="44" xfId="0" applyFont="1" applyFill="1" applyBorder="1" applyAlignment="1">
      <alignment horizontal="center" vertical="center"/>
    </xf>
    <xf numFmtId="172" fontId="45" fillId="3" borderId="44" xfId="4" applyNumberFormat="1" applyFont="1" applyFill="1" applyBorder="1" applyAlignment="1">
      <alignment horizontal="center" vertical="center"/>
    </xf>
    <xf numFmtId="164" fontId="46" fillId="0" borderId="44" xfId="1" applyFont="1" applyFill="1" applyBorder="1" applyAlignment="1">
      <alignment vertical="center"/>
    </xf>
    <xf numFmtId="166" fontId="16" fillId="0" borderId="44" xfId="0" applyNumberFormat="1" applyFont="1" applyBorder="1" applyAlignment="1">
      <alignment vertical="center"/>
    </xf>
    <xf numFmtId="164" fontId="46" fillId="0" borderId="40" xfId="1" applyFont="1" applyFill="1" applyBorder="1" applyAlignment="1">
      <alignment vertical="center"/>
    </xf>
    <xf numFmtId="166" fontId="16" fillId="0" borderId="40" xfId="0" applyNumberFormat="1" applyFont="1" applyBorder="1" applyAlignment="1">
      <alignment vertical="center"/>
    </xf>
    <xf numFmtId="0" fontId="39" fillId="0" borderId="40" xfId="1" applyNumberFormat="1" applyFont="1" applyFill="1" applyBorder="1" applyAlignment="1">
      <alignment horizontal="center" vertical="center"/>
    </xf>
    <xf numFmtId="164" fontId="16" fillId="0" borderId="40" xfId="1" applyFont="1" applyFill="1" applyBorder="1" applyAlignment="1">
      <alignment vertical="center"/>
    </xf>
    <xf numFmtId="0" fontId="46" fillId="11" borderId="40" xfId="1" applyNumberFormat="1" applyFont="1" applyFill="1" applyBorder="1" applyAlignment="1">
      <alignment horizontal="center" vertical="center"/>
    </xf>
    <xf numFmtId="0" fontId="46" fillId="3" borderId="0" xfId="1" applyNumberFormat="1" applyFont="1" applyFill="1" applyBorder="1" applyAlignment="1">
      <alignment horizontal="center" vertical="center"/>
    </xf>
    <xf numFmtId="43" fontId="46" fillId="2" borderId="40" xfId="4" applyFont="1" applyFill="1" applyBorder="1" applyAlignment="1">
      <alignment horizontal="center" vertical="center"/>
    </xf>
    <xf numFmtId="0" fontId="62" fillId="3" borderId="39" xfId="0" applyFont="1" applyFill="1" applyBorder="1" applyAlignment="1">
      <alignment horizontal="center" vertical="center"/>
    </xf>
    <xf numFmtId="0" fontId="45" fillId="3" borderId="39" xfId="0" applyFont="1" applyFill="1" applyBorder="1" applyAlignment="1">
      <alignment horizontal="center" vertical="center"/>
    </xf>
    <xf numFmtId="172" fontId="45" fillId="3" borderId="39" xfId="4" applyNumberFormat="1" applyFont="1" applyFill="1" applyBorder="1" applyAlignment="1">
      <alignment horizontal="center" vertical="center"/>
    </xf>
    <xf numFmtId="164" fontId="46" fillId="0" borderId="39" xfId="1" applyFont="1" applyFill="1" applyBorder="1" applyAlignment="1">
      <alignment vertical="center"/>
    </xf>
    <xf numFmtId="166" fontId="16" fillId="0" borderId="39" xfId="0" applyNumberFormat="1" applyFont="1" applyBorder="1" applyAlignment="1">
      <alignment vertical="center"/>
    </xf>
    <xf numFmtId="0" fontId="39" fillId="0" borderId="39" xfId="1" applyNumberFormat="1" applyFont="1" applyFill="1" applyBorder="1" applyAlignment="1">
      <alignment horizontal="center" vertical="center"/>
    </xf>
    <xf numFmtId="164" fontId="16" fillId="0" borderId="39" xfId="1" applyFont="1" applyFill="1" applyBorder="1" applyAlignment="1">
      <alignment vertical="center"/>
    </xf>
    <xf numFmtId="0" fontId="46" fillId="11" borderId="39" xfId="1" applyNumberFormat="1" applyFont="1" applyFill="1" applyBorder="1" applyAlignment="1">
      <alignment horizontal="center" vertical="center"/>
    </xf>
    <xf numFmtId="43" fontId="46" fillId="2" borderId="39" xfId="4" applyFont="1" applyFill="1" applyBorder="1" applyAlignment="1">
      <alignment horizontal="center" vertical="center"/>
    </xf>
    <xf numFmtId="0" fontId="62" fillId="3" borderId="42" xfId="0" applyFont="1" applyFill="1" applyBorder="1" applyAlignment="1">
      <alignment horizontal="center" vertical="center"/>
    </xf>
    <xf numFmtId="0" fontId="45" fillId="3" borderId="42" xfId="0" applyFont="1" applyFill="1" applyBorder="1" applyAlignment="1">
      <alignment horizontal="center" vertical="center"/>
    </xf>
    <xf numFmtId="172" fontId="45" fillId="3" borderId="42" xfId="4" applyNumberFormat="1" applyFont="1" applyFill="1" applyBorder="1" applyAlignment="1">
      <alignment horizontal="center" vertical="center"/>
    </xf>
    <xf numFmtId="164" fontId="46" fillId="0" borderId="42" xfId="1" applyFont="1" applyFill="1" applyBorder="1" applyAlignment="1">
      <alignment vertical="center"/>
    </xf>
    <xf numFmtId="166" fontId="16" fillId="0" borderId="42" xfId="0" applyNumberFormat="1" applyFont="1" applyBorder="1" applyAlignment="1">
      <alignment vertical="center"/>
    </xf>
    <xf numFmtId="0" fontId="39" fillId="0" borderId="42" xfId="1" applyNumberFormat="1" applyFont="1" applyFill="1" applyBorder="1" applyAlignment="1">
      <alignment horizontal="center" vertical="center"/>
    </xf>
    <xf numFmtId="164" fontId="16" fillId="0" borderId="42" xfId="1" applyFont="1" applyFill="1" applyBorder="1" applyAlignment="1">
      <alignment vertical="center"/>
    </xf>
    <xf numFmtId="0" fontId="46" fillId="11" borderId="42" xfId="1" applyNumberFormat="1" applyFont="1" applyFill="1" applyBorder="1" applyAlignment="1">
      <alignment horizontal="center" vertical="center"/>
    </xf>
    <xf numFmtId="43" fontId="46" fillId="2" borderId="42" xfId="4" applyFont="1" applyFill="1" applyBorder="1" applyAlignment="1">
      <alignment horizontal="center" vertical="center"/>
    </xf>
    <xf numFmtId="0" fontId="62" fillId="3" borderId="40" xfId="0" applyFont="1" applyFill="1" applyBorder="1" applyAlignment="1">
      <alignment horizontal="center" vertical="center"/>
    </xf>
    <xf numFmtId="0" fontId="45" fillId="3" borderId="40" xfId="0" applyFont="1" applyFill="1" applyBorder="1" applyAlignment="1">
      <alignment horizontal="center" vertical="center"/>
    </xf>
    <xf numFmtId="172" fontId="45" fillId="3" borderId="40" xfId="4" applyNumberFormat="1" applyFont="1" applyFill="1" applyBorder="1" applyAlignment="1">
      <alignment horizontal="center" vertical="center"/>
    </xf>
    <xf numFmtId="0" fontId="63" fillId="3" borderId="87" xfId="0" applyFont="1" applyFill="1" applyBorder="1" applyAlignment="1">
      <alignment horizontal="center" vertical="center" textRotation="90"/>
    </xf>
    <xf numFmtId="0" fontId="65" fillId="3" borderId="87" xfId="0" applyFont="1" applyFill="1" applyBorder="1" applyAlignment="1">
      <alignment horizontal="center" vertical="center" textRotation="90" wrapText="1"/>
    </xf>
    <xf numFmtId="0" fontId="62" fillId="3" borderId="87" xfId="0" applyFont="1" applyFill="1" applyBorder="1" applyAlignment="1">
      <alignment horizontal="center" vertical="center"/>
    </xf>
    <xf numFmtId="0" fontId="45" fillId="3" borderId="88" xfId="0" applyFont="1" applyFill="1" applyBorder="1" applyAlignment="1">
      <alignment horizontal="center" vertical="center"/>
    </xf>
    <xf numFmtId="0" fontId="45" fillId="3" borderId="89" xfId="0" applyFont="1" applyFill="1" applyBorder="1" applyAlignment="1">
      <alignment horizontal="center" vertical="center"/>
    </xf>
    <xf numFmtId="164" fontId="46" fillId="3" borderId="87" xfId="1" applyFont="1" applyFill="1" applyBorder="1" applyAlignment="1">
      <alignment vertical="center"/>
    </xf>
    <xf numFmtId="166" fontId="16" fillId="3" borderId="87" xfId="0" applyNumberFormat="1" applyFont="1" applyFill="1" applyBorder="1" applyAlignment="1">
      <alignment vertical="center"/>
    </xf>
    <xf numFmtId="0" fontId="39" fillId="3" borderId="87" xfId="1" applyNumberFormat="1" applyFont="1" applyFill="1" applyBorder="1" applyAlignment="1">
      <alignment horizontal="center" vertical="center"/>
    </xf>
    <xf numFmtId="164" fontId="16" fillId="3" borderId="87" xfId="1" applyFont="1" applyFill="1" applyBorder="1" applyAlignment="1">
      <alignment vertical="center"/>
    </xf>
    <xf numFmtId="0" fontId="46" fillId="3" borderId="87" xfId="1" applyNumberFormat="1" applyFont="1" applyFill="1" applyBorder="1" applyAlignment="1">
      <alignment horizontal="center" vertical="center"/>
    </xf>
    <xf numFmtId="0" fontId="46" fillId="3" borderId="41" xfId="1" applyNumberFormat="1" applyFont="1" applyFill="1" applyBorder="1" applyAlignment="1">
      <alignment horizontal="center" vertical="center"/>
    </xf>
    <xf numFmtId="0" fontId="46" fillId="3" borderId="86" xfId="1" applyNumberFormat="1" applyFont="1" applyFill="1" applyBorder="1" applyAlignment="1">
      <alignment horizontal="center" vertical="center"/>
    </xf>
    <xf numFmtId="0" fontId="26" fillId="3" borderId="85" xfId="0" applyFont="1" applyFill="1" applyBorder="1" applyAlignment="1">
      <alignment vertical="center"/>
    </xf>
    <xf numFmtId="0" fontId="67" fillId="0" borderId="40" xfId="1" applyNumberFormat="1" applyFont="1" applyFill="1" applyBorder="1" applyAlignment="1">
      <alignment horizontal="center" vertical="center"/>
    </xf>
    <xf numFmtId="0" fontId="67" fillId="3" borderId="0" xfId="1" applyNumberFormat="1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vertical="center"/>
    </xf>
    <xf numFmtId="0" fontId="67" fillId="0" borderId="21" xfId="1" applyNumberFormat="1" applyFont="1" applyFill="1" applyBorder="1" applyAlignment="1">
      <alignment horizontal="center" vertical="center"/>
    </xf>
    <xf numFmtId="164" fontId="16" fillId="0" borderId="3" xfId="1" applyFont="1" applyFill="1" applyBorder="1" applyAlignment="1">
      <alignment vertical="center"/>
    </xf>
    <xf numFmtId="0" fontId="68" fillId="3" borderId="0" xfId="0" applyFont="1" applyFill="1" applyAlignment="1">
      <alignment horizontal="center" vertical="center"/>
    </xf>
    <xf numFmtId="164" fontId="39" fillId="0" borderId="46" xfId="1" applyFont="1" applyFill="1" applyBorder="1" applyAlignment="1">
      <alignment vertical="center"/>
    </xf>
    <xf numFmtId="0" fontId="6" fillId="0" borderId="47" xfId="1" applyNumberFormat="1" applyFont="1" applyFill="1" applyBorder="1" applyAlignment="1">
      <alignment horizontal="center" vertical="center"/>
    </xf>
    <xf numFmtId="0" fontId="6" fillId="0" borderId="39" xfId="1" applyNumberFormat="1" applyFont="1" applyFill="1" applyBorder="1" applyAlignment="1">
      <alignment horizontal="center" vertical="center"/>
    </xf>
    <xf numFmtId="164" fontId="6" fillId="0" borderId="39" xfId="1" applyFont="1" applyFill="1" applyBorder="1" applyAlignment="1">
      <alignment vertical="center"/>
    </xf>
    <xf numFmtId="1" fontId="66" fillId="0" borderId="40" xfId="1" applyNumberFormat="1" applyFont="1" applyFill="1" applyBorder="1" applyAlignment="1">
      <alignment horizontal="center" vertical="center"/>
    </xf>
    <xf numFmtId="0" fontId="66" fillId="0" borderId="39" xfId="1" applyNumberFormat="1" applyFont="1" applyFill="1" applyBorder="1" applyAlignment="1">
      <alignment horizontal="center" vertical="center"/>
    </xf>
    <xf numFmtId="164" fontId="66" fillId="0" borderId="39" xfId="1" applyFont="1" applyFill="1" applyBorder="1" applyAlignment="1">
      <alignment vertical="center"/>
    </xf>
    <xf numFmtId="0" fontId="6" fillId="16" borderId="42" xfId="0" applyFont="1" applyFill="1" applyBorder="1" applyAlignment="1">
      <alignment horizontal="center" vertical="center" wrapText="1"/>
    </xf>
    <xf numFmtId="0" fontId="66" fillId="16" borderId="42" xfId="0" applyFont="1" applyFill="1" applyBorder="1" applyAlignment="1">
      <alignment horizontal="center" vertical="center" wrapText="1"/>
    </xf>
    <xf numFmtId="164" fontId="16" fillId="0" borderId="44" xfId="0" applyNumberFormat="1" applyFont="1" applyBorder="1" applyAlignment="1">
      <alignment vertical="center"/>
    </xf>
    <xf numFmtId="164" fontId="16" fillId="0" borderId="39" xfId="0" applyNumberFormat="1" applyFont="1" applyBorder="1" applyAlignment="1">
      <alignment vertical="center"/>
    </xf>
    <xf numFmtId="164" fontId="16" fillId="0" borderId="42" xfId="0" applyNumberFormat="1" applyFont="1" applyBorder="1" applyAlignment="1">
      <alignment vertical="center"/>
    </xf>
    <xf numFmtId="164" fontId="16" fillId="0" borderId="40" xfId="0" applyNumberFormat="1" applyFont="1" applyBorder="1" applyAlignment="1">
      <alignment vertical="center"/>
    </xf>
    <xf numFmtId="0" fontId="46" fillId="0" borderId="40" xfId="1" applyNumberFormat="1" applyFont="1" applyFill="1" applyBorder="1" applyAlignment="1">
      <alignment horizontal="center" vertical="center"/>
    </xf>
    <xf numFmtId="167" fontId="46" fillId="0" borderId="40" xfId="1" applyNumberFormat="1" applyFont="1" applyFill="1" applyBorder="1" applyAlignment="1">
      <alignment horizontal="center" vertical="center"/>
    </xf>
    <xf numFmtId="164" fontId="16" fillId="0" borderId="47" xfId="1" applyFont="1" applyFill="1" applyBorder="1" applyAlignment="1">
      <alignment vertical="center"/>
    </xf>
    <xf numFmtId="0" fontId="46" fillId="0" borderId="42" xfId="1" applyNumberFormat="1" applyFont="1" applyFill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2" fillId="18" borderId="45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3" fillId="12" borderId="91" xfId="0" applyFont="1" applyFill="1" applyBorder="1" applyAlignment="1">
      <alignment horizontal="center" vertical="center" wrapText="1"/>
    </xf>
    <xf numFmtId="9" fontId="73" fillId="2" borderId="24" xfId="0" applyNumberFormat="1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60" fillId="0" borderId="25" xfId="0" applyFont="1" applyBorder="1" applyAlignment="1">
      <alignment vertical="center"/>
    </xf>
    <xf numFmtId="0" fontId="10" fillId="10" borderId="26" xfId="0" applyFont="1" applyFill="1" applyBorder="1" applyAlignment="1">
      <alignment horizontal="center" vertical="center" wrapText="1"/>
    </xf>
    <xf numFmtId="0" fontId="41" fillId="10" borderId="26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172" fontId="45" fillId="2" borderId="27" xfId="4" applyNumberFormat="1" applyFont="1" applyFill="1" applyBorder="1" applyAlignment="1">
      <alignment horizontal="center" vertical="center"/>
    </xf>
    <xf numFmtId="164" fontId="46" fillId="2" borderId="27" xfId="1" applyFont="1" applyFill="1" applyBorder="1" applyAlignment="1">
      <alignment vertical="center"/>
    </xf>
    <xf numFmtId="164" fontId="16" fillId="0" borderId="27" xfId="0" applyNumberFormat="1" applyFont="1" applyBorder="1" applyAlignment="1">
      <alignment vertical="center"/>
    </xf>
    <xf numFmtId="164" fontId="46" fillId="2" borderId="24" xfId="1" applyFont="1" applyFill="1" applyBorder="1" applyAlignment="1">
      <alignment vertical="center"/>
    </xf>
    <xf numFmtId="166" fontId="16" fillId="0" borderId="24" xfId="0" applyNumberFormat="1" applyFont="1" applyBorder="1" applyAlignment="1">
      <alignment vertical="center"/>
    </xf>
    <xf numFmtId="167" fontId="46" fillId="0" borderId="24" xfId="4" applyNumberFormat="1" applyFont="1" applyFill="1" applyBorder="1" applyAlignment="1">
      <alignment vertical="center"/>
    </xf>
    <xf numFmtId="167" fontId="46" fillId="11" borderId="24" xfId="4" applyNumberFormat="1" applyFont="1" applyFill="1" applyBorder="1" applyAlignment="1">
      <alignment vertical="center"/>
    </xf>
    <xf numFmtId="0" fontId="41" fillId="2" borderId="23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172" fontId="45" fillId="2" borderId="23" xfId="4" applyNumberFormat="1" applyFont="1" applyFill="1" applyBorder="1" applyAlignment="1">
      <alignment horizontal="center" vertical="center"/>
    </xf>
    <xf numFmtId="164" fontId="46" fillId="2" borderId="23" xfId="1" applyFont="1" applyFill="1" applyBorder="1" applyAlignment="1">
      <alignment vertical="center"/>
    </xf>
    <xf numFmtId="164" fontId="16" fillId="0" borderId="23" xfId="0" applyNumberFormat="1" applyFont="1" applyBorder="1" applyAlignment="1">
      <alignment vertical="center"/>
    </xf>
    <xf numFmtId="166" fontId="16" fillId="0" borderId="23" xfId="0" applyNumberFormat="1" applyFont="1" applyBorder="1" applyAlignment="1">
      <alignment vertical="center"/>
    </xf>
    <xf numFmtId="167" fontId="46" fillId="0" borderId="23" xfId="4" applyNumberFormat="1" applyFont="1" applyFill="1" applyBorder="1" applyAlignment="1">
      <alignment vertical="center"/>
    </xf>
    <xf numFmtId="167" fontId="46" fillId="11" borderId="23" xfId="4" applyNumberFormat="1" applyFont="1" applyFill="1" applyBorder="1" applyAlignment="1">
      <alignment vertical="center"/>
    </xf>
    <xf numFmtId="0" fontId="41" fillId="2" borderId="26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172" fontId="45" fillId="2" borderId="26" xfId="4" applyNumberFormat="1" applyFont="1" applyFill="1" applyBorder="1" applyAlignment="1">
      <alignment horizontal="center" vertical="center"/>
    </xf>
    <xf numFmtId="164" fontId="46" fillId="2" borderId="26" xfId="1" applyFont="1" applyFill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6" fontId="16" fillId="0" borderId="26" xfId="0" applyNumberFormat="1" applyFont="1" applyBorder="1" applyAlignment="1">
      <alignment vertical="center"/>
    </xf>
    <xf numFmtId="167" fontId="46" fillId="0" borderId="26" xfId="4" applyNumberFormat="1" applyFont="1" applyFill="1" applyBorder="1" applyAlignment="1">
      <alignment vertical="center"/>
    </xf>
    <xf numFmtId="167" fontId="46" fillId="11" borderId="26" xfId="4" applyNumberFormat="1" applyFont="1" applyFill="1" applyBorder="1" applyAlignment="1">
      <alignment vertical="center"/>
    </xf>
    <xf numFmtId="167" fontId="46" fillId="2" borderId="23" xfId="4" applyNumberFormat="1" applyFont="1" applyFill="1" applyBorder="1" applyAlignment="1">
      <alignment vertical="center"/>
    </xf>
    <xf numFmtId="166" fontId="39" fillId="0" borderId="23" xfId="0" applyNumberFormat="1" applyFont="1" applyBorder="1" applyAlignment="1">
      <alignment vertical="center"/>
    </xf>
    <xf numFmtId="167" fontId="41" fillId="2" borderId="23" xfId="4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7" fontId="72" fillId="12" borderId="26" xfId="4" applyNumberFormat="1" applyFont="1" applyFill="1" applyBorder="1" applyAlignment="1">
      <alignment horizontal="center" vertical="center"/>
    </xf>
    <xf numFmtId="166" fontId="39" fillId="0" borderId="26" xfId="0" applyNumberFormat="1" applyFont="1" applyBorder="1" applyAlignment="1">
      <alignment vertical="center"/>
    </xf>
    <xf numFmtId="167" fontId="41" fillId="2" borderId="0" xfId="4" applyNumberFormat="1" applyFont="1" applyFill="1" applyBorder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167" fontId="10" fillId="2" borderId="92" xfId="4" applyNumberFormat="1" applyFont="1" applyFill="1" applyBorder="1" applyAlignment="1">
      <alignment horizontal="center" vertical="center"/>
    </xf>
    <xf numFmtId="167" fontId="10" fillId="2" borderId="58" xfId="4" applyNumberFormat="1" applyFont="1" applyFill="1" applyBorder="1" applyAlignment="1">
      <alignment horizontal="center" vertical="center"/>
    </xf>
    <xf numFmtId="166" fontId="10" fillId="0" borderId="58" xfId="0" applyNumberFormat="1" applyFont="1" applyBorder="1" applyAlignment="1">
      <alignment vertical="center"/>
    </xf>
    <xf numFmtId="167" fontId="41" fillId="2" borderId="59" xfId="4" applyNumberFormat="1" applyFont="1" applyFill="1" applyBorder="1" applyAlignment="1">
      <alignment horizontal="center" vertical="center"/>
    </xf>
    <xf numFmtId="0" fontId="26" fillId="0" borderId="90" xfId="0" applyFont="1" applyBorder="1" applyAlignment="1">
      <alignment vertical="center"/>
    </xf>
    <xf numFmtId="0" fontId="26" fillId="0" borderId="90" xfId="0" applyFont="1" applyBorder="1" applyAlignment="1">
      <alignment horizontal="center" vertical="center"/>
    </xf>
    <xf numFmtId="164" fontId="26" fillId="0" borderId="23" xfId="1" applyFont="1" applyFill="1" applyBorder="1" applyAlignment="1">
      <alignment vertical="center"/>
    </xf>
    <xf numFmtId="164" fontId="26" fillId="0" borderId="26" xfId="1" applyFont="1" applyFill="1" applyBorder="1" applyAlignment="1">
      <alignment vertical="center"/>
    </xf>
    <xf numFmtId="164" fontId="26" fillId="0" borderId="27" xfId="1" applyFont="1" applyFill="1" applyBorder="1" applyAlignment="1">
      <alignment vertical="center"/>
    </xf>
    <xf numFmtId="166" fontId="46" fillId="0" borderId="24" xfId="1" applyNumberFormat="1" applyFont="1" applyFill="1" applyBorder="1" applyAlignment="1">
      <alignment vertical="center"/>
    </xf>
    <xf numFmtId="166" fontId="46" fillId="0" borderId="23" xfId="1" applyNumberFormat="1" applyFont="1" applyFill="1" applyBorder="1" applyAlignment="1">
      <alignment vertical="center"/>
    </xf>
    <xf numFmtId="166" fontId="46" fillId="0" borderId="26" xfId="1" applyNumberFormat="1" applyFont="1" applyFill="1" applyBorder="1" applyAlignment="1">
      <alignment vertical="center"/>
    </xf>
    <xf numFmtId="0" fontId="79" fillId="6" borderId="0" xfId="0" applyFont="1" applyFill="1" applyAlignment="1">
      <alignment horizontal="left" vertical="center" indent="1"/>
    </xf>
    <xf numFmtId="0" fontId="80" fillId="6" borderId="0" xfId="0" applyFont="1" applyFill="1" applyAlignment="1">
      <alignment horizontal="center" vertical="center"/>
    </xf>
    <xf numFmtId="0" fontId="69" fillId="6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2" fillId="6" borderId="0" xfId="0" applyFont="1" applyFill="1" applyAlignment="1">
      <alignment vertical="center"/>
    </xf>
    <xf numFmtId="0" fontId="82" fillId="6" borderId="21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76" fillId="9" borderId="5" xfId="0" applyFont="1" applyFill="1" applyBorder="1" applyAlignment="1">
      <alignment horizontal="center" vertical="center" wrapText="1"/>
    </xf>
    <xf numFmtId="0" fontId="89" fillId="2" borderId="9" xfId="0" applyFont="1" applyFill="1" applyBorder="1" applyAlignment="1">
      <alignment horizontal="center" vertical="center" wrapText="1"/>
    </xf>
    <xf numFmtId="0" fontId="82" fillId="2" borderId="9" xfId="0" applyFont="1" applyFill="1" applyBorder="1" applyAlignment="1">
      <alignment horizontal="right" vertical="center"/>
    </xf>
    <xf numFmtId="167" fontId="89" fillId="2" borderId="9" xfId="4" applyNumberFormat="1" applyFont="1" applyFill="1" applyBorder="1" applyAlignment="1">
      <alignment horizontal="center" vertical="center"/>
    </xf>
    <xf numFmtId="164" fontId="82" fillId="2" borderId="9" xfId="1" applyFont="1" applyFill="1" applyBorder="1" applyAlignment="1">
      <alignment vertical="center"/>
    </xf>
    <xf numFmtId="0" fontId="82" fillId="2" borderId="6" xfId="0" applyFont="1" applyFill="1" applyBorder="1" applyAlignment="1">
      <alignment horizontal="right" vertical="center"/>
    </xf>
    <xf numFmtId="167" fontId="89" fillId="2" borderId="2" xfId="4" applyNumberFormat="1" applyFont="1" applyFill="1" applyBorder="1" applyAlignment="1">
      <alignment horizontal="center" vertical="center"/>
    </xf>
    <xf numFmtId="164" fontId="82" fillId="2" borderId="2" xfId="1" applyFont="1" applyFill="1" applyBorder="1" applyAlignment="1">
      <alignment vertical="center"/>
    </xf>
    <xf numFmtId="0" fontId="82" fillId="2" borderId="4" xfId="0" applyFont="1" applyFill="1" applyBorder="1" applyAlignment="1">
      <alignment horizontal="right" vertical="center"/>
    </xf>
    <xf numFmtId="167" fontId="89" fillId="2" borderId="4" xfId="4" applyNumberFormat="1" applyFont="1" applyFill="1" applyBorder="1" applyAlignment="1">
      <alignment horizontal="center" vertical="center"/>
    </xf>
    <xf numFmtId="164" fontId="82" fillId="2" borderId="4" xfId="1" applyFont="1" applyFill="1" applyBorder="1" applyAlignment="1">
      <alignment vertical="center"/>
    </xf>
    <xf numFmtId="0" fontId="82" fillId="2" borderId="1" xfId="0" applyFont="1" applyFill="1" applyBorder="1" applyAlignment="1">
      <alignment horizontal="right" vertical="center"/>
    </xf>
    <xf numFmtId="167" fontId="89" fillId="2" borderId="1" xfId="4" applyNumberFormat="1" applyFont="1" applyFill="1" applyBorder="1" applyAlignment="1">
      <alignment horizontal="center" vertical="center"/>
    </xf>
    <xf numFmtId="164" fontId="82" fillId="2" borderId="1" xfId="1" applyFont="1" applyFill="1" applyBorder="1" applyAlignment="1">
      <alignment vertical="center"/>
    </xf>
    <xf numFmtId="0" fontId="82" fillId="2" borderId="2" xfId="0" applyFont="1" applyFill="1" applyBorder="1" applyAlignment="1">
      <alignment horizontal="right" vertical="center"/>
    </xf>
    <xf numFmtId="0" fontId="82" fillId="6" borderId="52" xfId="0" applyFont="1" applyFill="1" applyBorder="1" applyAlignment="1">
      <alignment vertical="center"/>
    </xf>
    <xf numFmtId="164" fontId="89" fillId="2" borderId="2" xfId="1" applyFont="1" applyFill="1" applyBorder="1" applyAlignment="1">
      <alignment vertical="center"/>
    </xf>
    <xf numFmtId="164" fontId="91" fillId="2" borderId="4" xfId="1" applyFont="1" applyFill="1" applyBorder="1" applyAlignment="1">
      <alignment horizontal="center" vertical="center"/>
    </xf>
    <xf numFmtId="164" fontId="91" fillId="2" borderId="4" xfId="1" applyFont="1" applyFill="1" applyBorder="1" applyAlignment="1">
      <alignment vertical="center"/>
    </xf>
    <xf numFmtId="164" fontId="92" fillId="2" borderId="2" xfId="1" applyFont="1" applyFill="1" applyBorder="1" applyAlignment="1">
      <alignment horizontal="center" vertical="center"/>
    </xf>
    <xf numFmtId="164" fontId="92" fillId="2" borderId="2" xfId="1" applyFont="1" applyFill="1" applyBorder="1" applyAlignment="1">
      <alignment vertical="center"/>
    </xf>
    <xf numFmtId="164" fontId="94" fillId="0" borderId="1" xfId="1" applyFont="1" applyFill="1" applyBorder="1" applyAlignment="1">
      <alignment horizontal="center" vertical="center"/>
    </xf>
    <xf numFmtId="164" fontId="94" fillId="0" borderId="1" xfId="1" applyFont="1" applyFill="1" applyBorder="1" applyAlignment="1">
      <alignment vertical="center"/>
    </xf>
    <xf numFmtId="164" fontId="90" fillId="0" borderId="1" xfId="1" applyFont="1" applyFill="1" applyBorder="1" applyAlignment="1">
      <alignment horizontal="center" vertical="center"/>
    </xf>
    <xf numFmtId="164" fontId="90" fillId="0" borderId="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7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68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vertical="center"/>
    </xf>
    <xf numFmtId="170" fontId="90" fillId="11" borderId="22" xfId="0" applyNumberFormat="1" applyFont="1" applyFill="1" applyBorder="1" applyAlignment="1">
      <alignment horizontal="center" vertical="center"/>
    </xf>
    <xf numFmtId="0" fontId="95" fillId="11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 textRotation="90"/>
    </xf>
    <xf numFmtId="0" fontId="5" fillId="14" borderId="3" xfId="0" applyFont="1" applyFill="1" applyBorder="1" applyAlignment="1">
      <alignment horizontal="center" vertical="center" textRotation="90"/>
    </xf>
    <xf numFmtId="0" fontId="5" fillId="14" borderId="5" xfId="0" applyFont="1" applyFill="1" applyBorder="1" applyAlignment="1">
      <alignment horizontal="center" vertical="center" textRotation="90"/>
    </xf>
    <xf numFmtId="0" fontId="5" fillId="14" borderId="1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9" fontId="14" fillId="0" borderId="66" xfId="0" applyNumberFormat="1" applyFont="1" applyBorder="1" applyAlignment="1">
      <alignment horizontal="center" vertical="center"/>
    </xf>
    <xf numFmtId="9" fontId="14" fillId="0" borderId="51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textRotation="90" wrapText="1"/>
    </xf>
    <xf numFmtId="0" fontId="21" fillId="0" borderId="1" xfId="0" applyFont="1" applyBorder="1"/>
    <xf numFmtId="0" fontId="21" fillId="0" borderId="4" xfId="0" applyFont="1" applyBorder="1"/>
    <xf numFmtId="0" fontId="20" fillId="2" borderId="7" xfId="0" applyFont="1" applyFill="1" applyBorder="1" applyAlignment="1">
      <alignment horizontal="center" vertical="center" textRotation="90" wrapText="1"/>
    </xf>
    <xf numFmtId="0" fontId="20" fillId="2" borderId="3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19" fillId="2" borderId="2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 textRotation="90"/>
    </xf>
    <xf numFmtId="0" fontId="42" fillId="2" borderId="63" xfId="0" applyFont="1" applyFill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18" xfId="0" applyFont="1" applyBorder="1" applyAlignment="1">
      <alignment horizontal="center" vertical="center" textRotation="90"/>
    </xf>
    <xf numFmtId="0" fontId="42" fillId="0" borderId="63" xfId="0" applyFont="1" applyBorder="1" applyAlignment="1">
      <alignment horizontal="center" vertical="center" textRotation="90"/>
    </xf>
    <xf numFmtId="0" fontId="33" fillId="13" borderId="14" xfId="0" applyFont="1" applyFill="1" applyBorder="1" applyAlignment="1">
      <alignment horizontal="center" vertical="center" wrapText="1"/>
    </xf>
    <xf numFmtId="0" fontId="33" fillId="13" borderId="16" xfId="0" applyFont="1" applyFill="1" applyBorder="1" applyAlignment="1">
      <alignment horizontal="center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5" borderId="53" xfId="0" applyFont="1" applyFill="1" applyBorder="1" applyAlignment="1">
      <alignment horizontal="center" vertical="center"/>
    </xf>
    <xf numFmtId="0" fontId="33" fillId="5" borderId="60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center" vertical="center" wrapText="1"/>
    </xf>
    <xf numFmtId="0" fontId="34" fillId="5" borderId="98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97" xfId="0" applyFont="1" applyFill="1" applyBorder="1" applyAlignment="1">
      <alignment horizontal="center" vertical="center"/>
    </xf>
    <xf numFmtId="0" fontId="31" fillId="11" borderId="99" xfId="0" applyFont="1" applyFill="1" applyBorder="1" applyAlignment="1">
      <alignment horizontal="center" vertical="center"/>
    </xf>
    <xf numFmtId="0" fontId="31" fillId="11" borderId="100" xfId="0" applyFont="1" applyFill="1" applyBorder="1" applyAlignment="1">
      <alignment horizontal="center" vertical="center"/>
    </xf>
    <xf numFmtId="0" fontId="31" fillId="11" borderId="101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8" fillId="2" borderId="53" xfId="0" applyFont="1" applyFill="1" applyBorder="1" applyAlignment="1">
      <alignment horizontal="center" vertical="center"/>
    </xf>
    <xf numFmtId="0" fontId="48" fillId="2" borderId="54" xfId="0" applyFont="1" applyFill="1" applyBorder="1" applyAlignment="1">
      <alignment horizontal="center" vertical="center"/>
    </xf>
    <xf numFmtId="0" fontId="48" fillId="2" borderId="55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1" fillId="16" borderId="42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33" fillId="17" borderId="39" xfId="0" applyFont="1" applyFill="1" applyBorder="1" applyAlignment="1">
      <alignment horizontal="center" vertical="center" wrapText="1"/>
    </xf>
    <xf numFmtId="0" fontId="56" fillId="3" borderId="49" xfId="0" applyFont="1" applyFill="1" applyBorder="1" applyAlignment="1">
      <alignment horizontal="center" vertical="center"/>
    </xf>
    <xf numFmtId="0" fontId="56" fillId="3" borderId="50" xfId="0" applyFont="1" applyFill="1" applyBorder="1" applyAlignment="1">
      <alignment horizontal="center" vertical="center"/>
    </xf>
    <xf numFmtId="0" fontId="56" fillId="3" borderId="48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59" fillId="3" borderId="39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53" fillId="2" borderId="39" xfId="0" applyFont="1" applyFill="1" applyBorder="1" applyAlignment="1">
      <alignment horizontal="center" vertical="center"/>
    </xf>
    <xf numFmtId="0" fontId="53" fillId="11" borderId="39" xfId="0" applyFont="1" applyFill="1" applyBorder="1" applyAlignment="1">
      <alignment horizontal="center" vertical="center"/>
    </xf>
    <xf numFmtId="0" fontId="63" fillId="0" borderId="44" xfId="0" applyFont="1" applyBorder="1" applyAlignment="1">
      <alignment horizontal="center" vertical="center" textRotation="90"/>
    </xf>
    <xf numFmtId="0" fontId="63" fillId="0" borderId="39" xfId="0" applyFont="1" applyBorder="1" applyAlignment="1">
      <alignment horizontal="center" vertical="center" textRotation="90"/>
    </xf>
    <xf numFmtId="0" fontId="63" fillId="0" borderId="42" xfId="0" applyFont="1" applyBorder="1" applyAlignment="1">
      <alignment horizontal="center" vertical="center" textRotation="90"/>
    </xf>
    <xf numFmtId="0" fontId="70" fillId="0" borderId="44" xfId="0" applyFont="1" applyBorder="1" applyAlignment="1">
      <alignment horizontal="center" vertical="center" textRotation="90"/>
    </xf>
    <xf numFmtId="0" fontId="70" fillId="0" borderId="39" xfId="0" applyFont="1" applyBorder="1" applyAlignment="1">
      <alignment horizontal="center" vertical="center" textRotation="90"/>
    </xf>
    <xf numFmtId="0" fontId="70" fillId="0" borderId="42" xfId="0" applyFont="1" applyBorder="1" applyAlignment="1">
      <alignment horizontal="center" vertical="center" textRotation="90"/>
    </xf>
    <xf numFmtId="0" fontId="70" fillId="0" borderId="40" xfId="0" applyFont="1" applyBorder="1" applyAlignment="1">
      <alignment horizontal="center" vertical="center" textRotation="90"/>
    </xf>
    <xf numFmtId="0" fontId="77" fillId="8" borderId="35" xfId="0" applyFont="1" applyFill="1" applyBorder="1" applyAlignment="1">
      <alignment horizontal="center" vertical="center"/>
    </xf>
    <xf numFmtId="0" fontId="77" fillId="8" borderId="72" xfId="0" applyFont="1" applyFill="1" applyBorder="1" applyAlignment="1">
      <alignment horizontal="center" vertical="center"/>
    </xf>
    <xf numFmtId="0" fontId="77" fillId="8" borderId="28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/>
    </xf>
    <xf numFmtId="0" fontId="36" fillId="11" borderId="31" xfId="0" applyFont="1" applyFill="1" applyBorder="1" applyAlignment="1">
      <alignment horizontal="center" vertical="center"/>
    </xf>
    <xf numFmtId="0" fontId="74" fillId="0" borderId="73" xfId="0" applyFont="1" applyBorder="1" applyAlignment="1">
      <alignment horizontal="center" vertical="center" textRotation="90"/>
    </xf>
    <xf numFmtId="0" fontId="74" fillId="0" borderId="74" xfId="0" applyFont="1" applyBorder="1" applyAlignment="1">
      <alignment horizontal="center" vertical="center" textRotation="90"/>
    </xf>
    <xf numFmtId="0" fontId="74" fillId="0" borderId="75" xfId="0" applyFont="1" applyBorder="1" applyAlignment="1">
      <alignment horizontal="center" vertical="center" textRotation="90"/>
    </xf>
    <xf numFmtId="0" fontId="10" fillId="7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166" fontId="76" fillId="2" borderId="29" xfId="1" applyNumberFormat="1" applyFont="1" applyFill="1" applyBorder="1" applyAlignment="1">
      <alignment horizontal="center" vertical="center"/>
    </xf>
    <xf numFmtId="166" fontId="76" fillId="2" borderId="30" xfId="1" applyNumberFormat="1" applyFont="1" applyFill="1" applyBorder="1" applyAlignment="1">
      <alignment horizontal="center" vertical="center"/>
    </xf>
    <xf numFmtId="166" fontId="76" fillId="2" borderId="31" xfId="1" applyNumberFormat="1" applyFont="1" applyFill="1" applyBorder="1" applyAlignment="1">
      <alignment horizontal="center" vertical="center"/>
    </xf>
    <xf numFmtId="166" fontId="76" fillId="2" borderId="29" xfId="0" applyNumberFormat="1" applyFont="1" applyFill="1" applyBorder="1" applyAlignment="1">
      <alignment horizontal="center" vertical="center"/>
    </xf>
    <xf numFmtId="166" fontId="76" fillId="2" borderId="30" xfId="0" applyNumberFormat="1" applyFont="1" applyFill="1" applyBorder="1" applyAlignment="1">
      <alignment horizontal="center" vertical="center"/>
    </xf>
    <xf numFmtId="166" fontId="76" fillId="2" borderId="31" xfId="0" applyNumberFormat="1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7" fillId="7" borderId="37" xfId="0" applyFont="1" applyFill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/>
    </xf>
    <xf numFmtId="0" fontId="34" fillId="8" borderId="72" xfId="0" applyFont="1" applyFill="1" applyBorder="1" applyAlignment="1">
      <alignment horizontal="center" vertical="center"/>
    </xf>
    <xf numFmtId="0" fontId="34" fillId="8" borderId="28" xfId="0" applyFont="1" applyFill="1" applyBorder="1" applyAlignment="1">
      <alignment horizontal="center" vertical="center"/>
    </xf>
    <xf numFmtId="0" fontId="89" fillId="2" borderId="6" xfId="0" applyFont="1" applyFill="1" applyBorder="1" applyAlignment="1">
      <alignment horizontal="center" vertical="center" wrapText="1"/>
    </xf>
    <xf numFmtId="0" fontId="89" fillId="2" borderId="1" xfId="0" applyFont="1" applyFill="1" applyBorder="1" applyAlignment="1">
      <alignment horizontal="center" vertical="center"/>
    </xf>
    <xf numFmtId="0" fontId="89" fillId="2" borderId="4" xfId="0" applyFont="1" applyFill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 wrapText="1"/>
    </xf>
    <xf numFmtId="0" fontId="83" fillId="6" borderId="93" xfId="0" applyFont="1" applyFill="1" applyBorder="1" applyAlignment="1">
      <alignment horizontal="center" vertical="center"/>
    </xf>
    <xf numFmtId="0" fontId="83" fillId="6" borderId="94" xfId="0" applyFont="1" applyFill="1" applyBorder="1" applyAlignment="1">
      <alignment horizontal="center" vertical="center"/>
    </xf>
    <xf numFmtId="9" fontId="84" fillId="11" borderId="9" xfId="0" applyNumberFormat="1" applyFont="1" applyFill="1" applyBorder="1" applyAlignment="1">
      <alignment horizontal="center" vertical="center"/>
    </xf>
    <xf numFmtId="0" fontId="98" fillId="2" borderId="18" xfId="0" applyFont="1" applyFill="1" applyBorder="1" applyAlignment="1">
      <alignment horizontal="center" vertical="center" textRotation="90" wrapText="1"/>
    </xf>
    <xf numFmtId="0" fontId="98" fillId="2" borderId="63" xfId="0" applyFont="1" applyFill="1" applyBorder="1" applyAlignment="1">
      <alignment horizontal="center" vertical="center" textRotation="90" wrapText="1"/>
    </xf>
    <xf numFmtId="0" fontId="98" fillId="15" borderId="18" xfId="0" applyFont="1" applyFill="1" applyBorder="1" applyAlignment="1">
      <alignment horizontal="center" vertical="center" textRotation="90" wrapText="1"/>
    </xf>
    <xf numFmtId="0" fontId="98" fillId="15" borderId="63" xfId="0" applyFont="1" applyFill="1" applyBorder="1" applyAlignment="1">
      <alignment horizontal="center" vertical="center" textRotation="90" wrapText="1"/>
    </xf>
    <xf numFmtId="0" fontId="98" fillId="2" borderId="70" xfId="0" applyFont="1" applyFill="1" applyBorder="1" applyAlignment="1">
      <alignment horizontal="center" vertical="center" textRotation="90" wrapText="1"/>
    </xf>
    <xf numFmtId="0" fontId="99" fillId="0" borderId="44" xfId="0" applyFont="1" applyBorder="1" applyAlignment="1">
      <alignment horizontal="center" vertical="center" textRotation="90" wrapText="1"/>
    </xf>
    <xf numFmtId="0" fontId="99" fillId="0" borderId="39" xfId="0" applyFont="1" applyBorder="1" applyAlignment="1">
      <alignment horizontal="center" vertical="center" textRotation="90" wrapText="1"/>
    </xf>
    <xf numFmtId="0" fontId="99" fillId="0" borderId="42" xfId="0" applyFont="1" applyBorder="1" applyAlignment="1">
      <alignment horizontal="center" vertical="center" textRotation="90" wrapText="1"/>
    </xf>
    <xf numFmtId="0" fontId="99" fillId="0" borderId="40" xfId="0" applyFont="1" applyBorder="1" applyAlignment="1">
      <alignment horizontal="center" vertical="center" textRotation="90" wrapText="1"/>
    </xf>
    <xf numFmtId="0" fontId="100" fillId="7" borderId="27" xfId="0" applyFont="1" applyFill="1" applyBorder="1" applyAlignment="1">
      <alignment horizontal="center" vertical="center" textRotation="90" wrapText="1"/>
    </xf>
    <xf numFmtId="0" fontId="100" fillId="7" borderId="23" xfId="0" applyFont="1" applyFill="1" applyBorder="1" applyAlignment="1">
      <alignment horizontal="center" vertical="center" textRotation="90" wrapText="1"/>
    </xf>
    <xf numFmtId="0" fontId="100" fillId="7" borderId="26" xfId="0" applyFont="1" applyFill="1" applyBorder="1" applyAlignment="1">
      <alignment horizontal="center" vertical="center" textRotation="90" wrapText="1"/>
    </xf>
    <xf numFmtId="0" fontId="100" fillId="2" borderId="27" xfId="0" applyFont="1" applyFill="1" applyBorder="1" applyAlignment="1">
      <alignment horizontal="center" vertical="center" textRotation="90" wrapText="1"/>
    </xf>
    <xf numFmtId="0" fontId="100" fillId="2" borderId="23" xfId="0" applyFont="1" applyFill="1" applyBorder="1" applyAlignment="1">
      <alignment horizontal="center" vertical="center" textRotation="90" wrapText="1"/>
    </xf>
    <xf numFmtId="0" fontId="100" fillId="2" borderId="26" xfId="0" applyFont="1" applyFill="1" applyBorder="1" applyAlignment="1">
      <alignment horizontal="center" vertical="center" textRotation="90" wrapText="1"/>
    </xf>
    <xf numFmtId="0" fontId="86" fillId="9" borderId="5" xfId="0" applyFont="1" applyFill="1" applyBorder="1" applyAlignment="1">
      <alignment horizontal="left" vertical="center" wrapText="1"/>
    </xf>
    <xf numFmtId="0" fontId="96" fillId="6" borderId="10" xfId="0" applyFont="1" applyFill="1" applyBorder="1" applyAlignment="1">
      <alignment horizontal="center" vertical="center" wrapText="1"/>
    </xf>
    <xf numFmtId="0" fontId="96" fillId="6" borderId="10" xfId="0" applyFont="1" applyFill="1" applyBorder="1" applyAlignment="1">
      <alignment horizontal="center" vertical="center"/>
    </xf>
    <xf numFmtId="0" fontId="93" fillId="6" borderId="103" xfId="0" applyFont="1" applyFill="1" applyBorder="1" applyAlignment="1">
      <alignment horizontal="right" vertical="center"/>
    </xf>
    <xf numFmtId="0" fontId="91" fillId="6" borderId="0" xfId="0" applyFont="1" applyFill="1" applyAlignment="1">
      <alignment horizontal="center" vertical="center"/>
    </xf>
  </cellXfs>
  <cellStyles count="5">
    <cellStyle name="Millares" xfId="4" builtinId="3"/>
    <cellStyle name="Moneda" xfId="1" builtinId="4"/>
    <cellStyle name="Moneda 2" xfId="2" xr:uid="{00000000-0005-0000-0000-000002000000}"/>
    <cellStyle name="Moneda 3" xfId="3" xr:uid="{00000000-0005-0000-0000-000003000000}"/>
    <cellStyle name="Normal" xfId="0" builtinId="0"/>
  </cellStyles>
  <dxfs count="6"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99FF99"/>
      <color rgb="FFEEE1D7"/>
      <color rgb="FFCCFFCC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133544</xdr:colOff>
      <xdr:row>1</xdr:row>
      <xdr:rowOff>17580</xdr:rowOff>
    </xdr:from>
    <xdr:to>
      <xdr:col>20</xdr:col>
      <xdr:colOff>457200</xdr:colOff>
      <xdr:row>3</xdr:row>
      <xdr:rowOff>254237</xdr:rowOff>
    </xdr:to>
    <xdr:pic>
      <xdr:nvPicPr>
        <xdr:cNvPr id="2" name="1 Imagen" descr="AITANA New Logo horizont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0381" b="15848"/>
        <a:stretch>
          <a:fillRect/>
        </a:stretch>
      </xdr:blipFill>
      <xdr:spPr>
        <a:xfrm>
          <a:off x="8629844" y="665280"/>
          <a:ext cx="1542856" cy="627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0</xdr:row>
      <xdr:rowOff>533399</xdr:rowOff>
    </xdr:from>
    <xdr:to>
      <xdr:col>22</xdr:col>
      <xdr:colOff>247650</xdr:colOff>
      <xdr:row>3</xdr:row>
      <xdr:rowOff>228132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9182"/>
        <a:stretch>
          <a:fillRect/>
        </a:stretch>
      </xdr:blipFill>
      <xdr:spPr>
        <a:xfrm>
          <a:off x="8763000" y="533399"/>
          <a:ext cx="1724025" cy="704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276350</xdr:colOff>
      <xdr:row>1</xdr:row>
      <xdr:rowOff>19050</xdr:rowOff>
    </xdr:from>
    <xdr:to>
      <xdr:col>22</xdr:col>
      <xdr:colOff>248135</xdr:colOff>
      <xdr:row>4</xdr:row>
      <xdr:rowOff>0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850" y="666750"/>
          <a:ext cx="177201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38100</xdr:rowOff>
    </xdr:from>
    <xdr:to>
      <xdr:col>2</xdr:col>
      <xdr:colOff>1057275</xdr:colOff>
      <xdr:row>0</xdr:row>
      <xdr:rowOff>666750</xdr:rowOff>
    </xdr:to>
    <xdr:pic>
      <xdr:nvPicPr>
        <xdr:cNvPr id="2" name="1 Imagen" descr="AITANA New Logo horizontal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0381" b="15848"/>
        <a:stretch>
          <a:fillRect/>
        </a:stretch>
      </xdr:blipFill>
      <xdr:spPr bwMode="auto">
        <a:xfrm>
          <a:off x="2495550" y="38100"/>
          <a:ext cx="1628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113238</xdr:colOff>
      <xdr:row>0</xdr:row>
      <xdr:rowOff>120650</xdr:rowOff>
    </xdr:from>
    <xdr:to>
      <xdr:col>2</xdr:col>
      <xdr:colOff>2785467</xdr:colOff>
      <xdr:row>1</xdr:row>
      <xdr:rowOff>294216</xdr:rowOff>
    </xdr:to>
    <xdr:pic>
      <xdr:nvPicPr>
        <xdr:cNvPr id="3" name="2 Imagen" descr="AITANA New Logo horizontal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0381" b="15848"/>
        <a:stretch>
          <a:fillRect/>
        </a:stretch>
      </xdr:blipFill>
      <xdr:spPr>
        <a:xfrm>
          <a:off x="1700738" y="120650"/>
          <a:ext cx="2672229" cy="1083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  <pageSetUpPr fitToPage="1"/>
  </sheetPr>
  <dimension ref="A1:Y34"/>
  <sheetViews>
    <sheetView showGridLines="0" workbookViewId="0">
      <pane ySplit="1" topLeftCell="A2" activePane="bottomLeft" state="frozen"/>
      <selection activeCell="S10" sqref="S10"/>
      <selection pane="bottomLeft" activeCell="S6" sqref="S6:T23"/>
    </sheetView>
  </sheetViews>
  <sheetFormatPr baseColWidth="10" defaultColWidth="12" defaultRowHeight="14.25" x14ac:dyDescent="0.2"/>
  <cols>
    <col min="1" max="1" width="1.5" style="7" customWidth="1"/>
    <col min="2" max="2" width="5.33203125" style="7" customWidth="1"/>
    <col min="3" max="3" width="5.83203125" style="7" customWidth="1"/>
    <col min="4" max="4" width="6.6640625" style="7" customWidth="1"/>
    <col min="5" max="5" width="11.6640625" style="7" customWidth="1"/>
    <col min="6" max="6" width="12" style="7" customWidth="1"/>
    <col min="7" max="7" width="8" style="7" hidden="1" customWidth="1"/>
    <col min="8" max="8" width="8.5" style="7" hidden="1" customWidth="1"/>
    <col min="9" max="9" width="10.33203125" style="7" hidden="1" customWidth="1"/>
    <col min="10" max="10" width="15" style="7" customWidth="1"/>
    <col min="11" max="11" width="16.83203125" style="7" customWidth="1"/>
    <col min="12" max="12" width="1.33203125" style="7" customWidth="1"/>
    <col min="13" max="13" width="14.5" style="7" customWidth="1"/>
    <col min="14" max="14" width="16.33203125" style="7" customWidth="1"/>
    <col min="15" max="15" width="2.5" style="7" customWidth="1"/>
    <col min="16" max="16" width="13" style="7" customWidth="1"/>
    <col min="17" max="17" width="22" style="7" customWidth="1"/>
    <col min="18" max="18" width="2.83203125" style="7" customWidth="1"/>
    <col min="19" max="21" width="10.6640625" style="7" customWidth="1"/>
    <col min="22" max="22" width="2" style="7" customWidth="1"/>
    <col min="23" max="23" width="13.33203125" style="7" customWidth="1"/>
    <col min="24" max="24" width="14.6640625" style="7" customWidth="1"/>
    <col min="25" max="25" width="3.5" style="7" customWidth="1"/>
    <col min="26" max="26" width="12.83203125" style="7" customWidth="1"/>
    <col min="27" max="16384" width="12" style="7"/>
  </cols>
  <sheetData>
    <row r="1" spans="1:25" s="6" customFormat="1" ht="51" customHeight="1" x14ac:dyDescent="0.2">
      <c r="A1" s="51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97" t="s">
        <v>240</v>
      </c>
      <c r="V1" s="53"/>
      <c r="W1" s="54"/>
      <c r="X1" s="54"/>
      <c r="Y1" s="54"/>
    </row>
    <row r="2" spans="1:25" s="6" customFormat="1" ht="7.5" customHeight="1" thickBot="1" x14ac:dyDescent="0.25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81"/>
      <c r="N2" s="81"/>
      <c r="O2" s="54"/>
      <c r="P2" s="54"/>
      <c r="Q2" s="54"/>
      <c r="R2" s="54"/>
      <c r="S2" s="54"/>
      <c r="T2" s="54"/>
      <c r="U2" s="56"/>
      <c r="V2" s="53"/>
      <c r="W2" s="54"/>
      <c r="X2" s="54"/>
      <c r="Y2" s="54"/>
    </row>
    <row r="3" spans="1:25" s="6" customFormat="1" ht="23.25" customHeight="1" thickBot="1" x14ac:dyDescent="0.25">
      <c r="A3" s="54"/>
      <c r="B3" s="54"/>
      <c r="C3" s="402" t="s">
        <v>82</v>
      </c>
      <c r="D3" s="402"/>
      <c r="E3" s="402"/>
      <c r="F3" s="402"/>
      <c r="G3" s="402"/>
      <c r="H3" s="402"/>
      <c r="I3" s="402"/>
      <c r="J3" s="402"/>
      <c r="K3" s="402"/>
      <c r="L3" s="84"/>
      <c r="M3" s="82" t="s">
        <v>94</v>
      </c>
      <c r="N3" s="83">
        <v>0.25</v>
      </c>
      <c r="O3" s="54"/>
      <c r="P3" s="81"/>
      <c r="Q3" s="81"/>
      <c r="R3" s="54"/>
      <c r="S3" s="54"/>
      <c r="T3" s="54"/>
      <c r="U3" s="54"/>
      <c r="V3" s="54"/>
      <c r="W3" s="54"/>
      <c r="X3" s="54"/>
      <c r="Y3" s="54"/>
    </row>
    <row r="4" spans="1:25" ht="21.75" customHeight="1" x14ac:dyDescent="0.2">
      <c r="A4" s="57"/>
      <c r="B4" s="57"/>
      <c r="C4" s="379" t="s">
        <v>142</v>
      </c>
      <c r="D4" s="380"/>
      <c r="E4" s="380"/>
      <c r="F4" s="380"/>
      <c r="G4" s="380"/>
      <c r="H4" s="380"/>
      <c r="I4" s="381"/>
      <c r="J4" s="403" t="s">
        <v>73</v>
      </c>
      <c r="K4" s="403"/>
      <c r="L4" s="59"/>
      <c r="M4" s="403" t="s">
        <v>141</v>
      </c>
      <c r="N4" s="403"/>
      <c r="O4" s="59"/>
      <c r="P4" s="388" t="s">
        <v>83</v>
      </c>
      <c r="Q4" s="389"/>
      <c r="R4" s="57"/>
      <c r="S4" s="57"/>
      <c r="T4" s="57"/>
      <c r="U4" s="57"/>
      <c r="V4" s="57"/>
      <c r="W4" s="57"/>
      <c r="X4" s="57"/>
      <c r="Y4" s="57"/>
    </row>
    <row r="5" spans="1:25" ht="38.25" customHeight="1" thickBot="1" x14ac:dyDescent="0.25">
      <c r="A5" s="57"/>
      <c r="B5" s="58"/>
      <c r="C5" s="404" t="s">
        <v>20</v>
      </c>
      <c r="D5" s="405"/>
      <c r="E5" s="78" t="s">
        <v>143</v>
      </c>
      <c r="F5" s="405" t="s">
        <v>0</v>
      </c>
      <c r="G5" s="405"/>
      <c r="H5" s="78" t="s">
        <v>72</v>
      </c>
      <c r="I5" s="78" t="s">
        <v>54</v>
      </c>
      <c r="J5" s="79" t="s">
        <v>127</v>
      </c>
      <c r="K5" s="78" t="s">
        <v>97</v>
      </c>
      <c r="L5" s="60"/>
      <c r="M5" s="79" t="s">
        <v>128</v>
      </c>
      <c r="N5" s="78" t="s">
        <v>98</v>
      </c>
      <c r="O5" s="57"/>
      <c r="P5" s="80" t="s">
        <v>84</v>
      </c>
      <c r="Q5" s="80" t="s">
        <v>88</v>
      </c>
      <c r="R5" s="57"/>
      <c r="S5" s="80" t="s">
        <v>89</v>
      </c>
      <c r="T5" s="80" t="s">
        <v>92</v>
      </c>
      <c r="U5" s="80" t="s">
        <v>93</v>
      </c>
      <c r="V5" s="57"/>
      <c r="W5" s="80" t="s">
        <v>136</v>
      </c>
      <c r="X5" s="78" t="s">
        <v>144</v>
      </c>
      <c r="Y5" s="57"/>
    </row>
    <row r="6" spans="1:25" ht="15.75" customHeight="1" x14ac:dyDescent="0.2">
      <c r="A6" s="57"/>
      <c r="B6" s="376" t="s">
        <v>99</v>
      </c>
      <c r="C6" s="397" t="s">
        <v>4</v>
      </c>
      <c r="D6" s="390" t="s">
        <v>55</v>
      </c>
      <c r="E6" s="22" t="s">
        <v>74</v>
      </c>
      <c r="F6" s="23" t="s">
        <v>56</v>
      </c>
      <c r="G6" s="24">
        <v>25</v>
      </c>
      <c r="H6" s="25">
        <v>0.34943999999999997</v>
      </c>
      <c r="I6" s="26">
        <v>1911</v>
      </c>
      <c r="J6" s="93">
        <v>155.46674439999998</v>
      </c>
      <c r="K6" s="75">
        <f>J6*G6</f>
        <v>3886.6686099999997</v>
      </c>
      <c r="L6" s="57"/>
      <c r="M6" s="93">
        <f t="shared" ref="M6:M26" si="0">J6-(J6*$N$3)</f>
        <v>116.60005829999999</v>
      </c>
      <c r="N6" s="75">
        <f t="shared" ref="N6:N26" si="1">M6*G6</f>
        <v>2915.0014574999996</v>
      </c>
      <c r="O6" s="57"/>
      <c r="P6" s="9">
        <f>SUM(S6:U6)</f>
        <v>0</v>
      </c>
      <c r="Q6" s="13">
        <f>P6*N6</f>
        <v>0</v>
      </c>
      <c r="R6" s="57"/>
      <c r="S6" s="16"/>
      <c r="T6" s="16"/>
      <c r="U6" s="17"/>
      <c r="V6" s="57"/>
      <c r="W6" s="89">
        <f t="shared" ref="W6:W26" si="2">P6*G6</f>
        <v>0</v>
      </c>
      <c r="X6" s="85">
        <f t="shared" ref="X6:X26" si="3">G6*H6*P6</f>
        <v>0</v>
      </c>
      <c r="Y6" s="57"/>
    </row>
    <row r="7" spans="1:25" ht="15.75" customHeight="1" x14ac:dyDescent="0.2">
      <c r="A7" s="57"/>
      <c r="B7" s="377"/>
      <c r="C7" s="397"/>
      <c r="D7" s="391"/>
      <c r="E7" s="27" t="s">
        <v>75</v>
      </c>
      <c r="F7" s="28" t="s">
        <v>57</v>
      </c>
      <c r="G7" s="29">
        <v>25</v>
      </c>
      <c r="H7" s="30">
        <v>0.27355428571428575</v>
      </c>
      <c r="I7" s="31">
        <v>1496</v>
      </c>
      <c r="J7" s="94">
        <v>121.8667276</v>
      </c>
      <c r="K7" s="76">
        <f t="shared" ref="K7:K26" si="4">J7*G7</f>
        <v>3046.6681900000003</v>
      </c>
      <c r="L7" s="57"/>
      <c r="M7" s="94">
        <f t="shared" si="0"/>
        <v>91.400045700000007</v>
      </c>
      <c r="N7" s="76">
        <f t="shared" si="1"/>
        <v>2285.0011425000002</v>
      </c>
      <c r="O7" s="57"/>
      <c r="P7" s="11">
        <f t="shared" ref="P7:P26" si="5">SUM(S7:U7)</f>
        <v>0</v>
      </c>
      <c r="Q7" s="42">
        <f t="shared" ref="Q7:Q26" si="6">P7*N7</f>
        <v>0</v>
      </c>
      <c r="R7" s="57"/>
      <c r="S7" s="18"/>
      <c r="T7" s="18"/>
      <c r="U7" s="19"/>
      <c r="V7" s="57"/>
      <c r="W7" s="90">
        <f t="shared" si="2"/>
        <v>0</v>
      </c>
      <c r="X7" s="86">
        <f t="shared" si="3"/>
        <v>0</v>
      </c>
      <c r="Y7" s="57"/>
    </row>
    <row r="8" spans="1:25" ht="15.75" customHeight="1" x14ac:dyDescent="0.2">
      <c r="A8" s="57"/>
      <c r="B8" s="377"/>
      <c r="C8" s="397"/>
      <c r="D8" s="391"/>
      <c r="E8" s="27" t="s">
        <v>76</v>
      </c>
      <c r="F8" s="28" t="s">
        <v>58</v>
      </c>
      <c r="G8" s="29">
        <v>25</v>
      </c>
      <c r="H8" s="30">
        <v>0.23241142857142857</v>
      </c>
      <c r="I8" s="31">
        <v>1271</v>
      </c>
      <c r="J8" s="94">
        <v>103.46671839999999</v>
      </c>
      <c r="K8" s="76">
        <f t="shared" si="4"/>
        <v>2586.6679599999998</v>
      </c>
      <c r="L8" s="57"/>
      <c r="M8" s="94">
        <f t="shared" si="0"/>
        <v>77.600038799999993</v>
      </c>
      <c r="N8" s="76">
        <f t="shared" si="1"/>
        <v>1940.0009699999998</v>
      </c>
      <c r="O8" s="57"/>
      <c r="P8" s="11">
        <f t="shared" si="5"/>
        <v>0</v>
      </c>
      <c r="Q8" s="42">
        <f t="shared" si="6"/>
        <v>0</v>
      </c>
      <c r="R8" s="57"/>
      <c r="S8" s="18"/>
      <c r="T8" s="18"/>
      <c r="U8" s="19"/>
      <c r="V8" s="57"/>
      <c r="W8" s="90">
        <f t="shared" si="2"/>
        <v>0</v>
      </c>
      <c r="X8" s="86">
        <f t="shared" si="3"/>
        <v>0</v>
      </c>
      <c r="Y8" s="57"/>
    </row>
    <row r="9" spans="1:25" ht="15.75" customHeight="1" x14ac:dyDescent="0.2">
      <c r="A9" s="57"/>
      <c r="B9" s="377"/>
      <c r="C9" s="397"/>
      <c r="D9" s="391" t="s">
        <v>2</v>
      </c>
      <c r="E9" s="27" t="s">
        <v>52</v>
      </c>
      <c r="F9" s="28" t="s">
        <v>59</v>
      </c>
      <c r="G9" s="29">
        <v>50</v>
      </c>
      <c r="H9" s="30">
        <v>0.192</v>
      </c>
      <c r="I9" s="31">
        <v>1050</v>
      </c>
      <c r="J9" s="94">
        <v>85.466709399999999</v>
      </c>
      <c r="K9" s="76">
        <f t="shared" si="4"/>
        <v>4273.33547</v>
      </c>
      <c r="L9" s="57"/>
      <c r="M9" s="94">
        <f t="shared" si="0"/>
        <v>64.100032049999996</v>
      </c>
      <c r="N9" s="76">
        <f t="shared" si="1"/>
        <v>3205.0016025</v>
      </c>
      <c r="O9" s="57"/>
      <c r="P9" s="11">
        <f t="shared" si="5"/>
        <v>0</v>
      </c>
      <c r="Q9" s="42">
        <f t="shared" si="6"/>
        <v>0</v>
      </c>
      <c r="R9" s="57"/>
      <c r="S9" s="18"/>
      <c r="T9" s="18"/>
      <c r="U9" s="19"/>
      <c r="V9" s="57"/>
      <c r="W9" s="90">
        <f t="shared" si="2"/>
        <v>0</v>
      </c>
      <c r="X9" s="86">
        <f t="shared" si="3"/>
        <v>0</v>
      </c>
      <c r="Y9" s="57"/>
    </row>
    <row r="10" spans="1:25" ht="15.75" customHeight="1" x14ac:dyDescent="0.2">
      <c r="A10" s="57"/>
      <c r="B10" s="377"/>
      <c r="C10" s="397"/>
      <c r="D10" s="391"/>
      <c r="E10" s="27" t="s">
        <v>23</v>
      </c>
      <c r="F10" s="28" t="s">
        <v>60</v>
      </c>
      <c r="G10" s="29">
        <v>50</v>
      </c>
      <c r="H10" s="30">
        <v>0.14738285714285715</v>
      </c>
      <c r="I10" s="31">
        <v>806</v>
      </c>
      <c r="J10" s="94">
        <v>65.600032800000008</v>
      </c>
      <c r="K10" s="76">
        <f t="shared" si="4"/>
        <v>3280.0016400000004</v>
      </c>
      <c r="L10" s="57"/>
      <c r="M10" s="94">
        <f t="shared" si="0"/>
        <v>49.200024600000006</v>
      </c>
      <c r="N10" s="76">
        <f t="shared" si="1"/>
        <v>2460.0012300000003</v>
      </c>
      <c r="O10" s="57"/>
      <c r="P10" s="11">
        <f t="shared" si="5"/>
        <v>0</v>
      </c>
      <c r="Q10" s="42">
        <f t="shared" si="6"/>
        <v>0</v>
      </c>
      <c r="R10" s="57"/>
      <c r="S10" s="18"/>
      <c r="T10" s="18"/>
      <c r="U10" s="19"/>
      <c r="V10" s="57"/>
      <c r="W10" s="90">
        <f t="shared" si="2"/>
        <v>0</v>
      </c>
      <c r="X10" s="86">
        <f t="shared" si="3"/>
        <v>0</v>
      </c>
      <c r="Y10" s="57"/>
    </row>
    <row r="11" spans="1:25" ht="15.75" customHeight="1" x14ac:dyDescent="0.2">
      <c r="A11" s="57"/>
      <c r="B11" s="377"/>
      <c r="C11" s="397"/>
      <c r="D11" s="391"/>
      <c r="E11" s="27" t="s">
        <v>25</v>
      </c>
      <c r="F11" s="28" t="s">
        <v>61</v>
      </c>
      <c r="G11" s="29">
        <v>50</v>
      </c>
      <c r="H11" s="30">
        <v>0.10752</v>
      </c>
      <c r="I11" s="31">
        <v>588</v>
      </c>
      <c r="J11" s="94">
        <v>47.866690599999998</v>
      </c>
      <c r="K11" s="76">
        <f t="shared" si="4"/>
        <v>2393.3345300000001</v>
      </c>
      <c r="L11" s="57"/>
      <c r="M11" s="94">
        <f t="shared" si="0"/>
        <v>35.900017949999999</v>
      </c>
      <c r="N11" s="76">
        <f t="shared" si="1"/>
        <v>1795.0008974999998</v>
      </c>
      <c r="O11" s="57"/>
      <c r="P11" s="11">
        <f t="shared" si="5"/>
        <v>0</v>
      </c>
      <c r="Q11" s="42">
        <f t="shared" si="6"/>
        <v>0</v>
      </c>
      <c r="R11" s="57"/>
      <c r="S11" s="18"/>
      <c r="T11" s="18"/>
      <c r="U11" s="19"/>
      <c r="V11" s="57"/>
      <c r="W11" s="90">
        <f t="shared" si="2"/>
        <v>0</v>
      </c>
      <c r="X11" s="86">
        <f t="shared" si="3"/>
        <v>0</v>
      </c>
      <c r="Y11" s="57"/>
    </row>
    <row r="12" spans="1:25" ht="15.75" customHeight="1" x14ac:dyDescent="0.2">
      <c r="A12" s="57"/>
      <c r="B12" s="377"/>
      <c r="C12" s="397"/>
      <c r="D12" s="391"/>
      <c r="E12" s="27" t="s">
        <v>25</v>
      </c>
      <c r="F12" s="28" t="s">
        <v>62</v>
      </c>
      <c r="G12" s="29">
        <v>50</v>
      </c>
      <c r="H12" s="30">
        <v>0.13897142857142858</v>
      </c>
      <c r="I12" s="31">
        <v>760</v>
      </c>
      <c r="J12" s="94">
        <v>61.866697600000002</v>
      </c>
      <c r="K12" s="76">
        <f t="shared" si="4"/>
        <v>3093.3348799999999</v>
      </c>
      <c r="L12" s="57"/>
      <c r="M12" s="94">
        <f t="shared" si="0"/>
        <v>46.4000232</v>
      </c>
      <c r="N12" s="76">
        <f t="shared" si="1"/>
        <v>2320.0011599999998</v>
      </c>
      <c r="O12" s="57"/>
      <c r="P12" s="11">
        <f t="shared" si="5"/>
        <v>0</v>
      </c>
      <c r="Q12" s="42">
        <f t="shared" si="6"/>
        <v>0</v>
      </c>
      <c r="R12" s="57"/>
      <c r="S12" s="18"/>
      <c r="T12" s="18"/>
      <c r="U12" s="19"/>
      <c r="V12" s="57"/>
      <c r="W12" s="90">
        <f t="shared" si="2"/>
        <v>0</v>
      </c>
      <c r="X12" s="86">
        <f t="shared" si="3"/>
        <v>0</v>
      </c>
      <c r="Y12" s="57"/>
    </row>
    <row r="13" spans="1:25" ht="15.75" customHeight="1" x14ac:dyDescent="0.2">
      <c r="A13" s="57"/>
      <c r="B13" s="377"/>
      <c r="C13" s="397"/>
      <c r="D13" s="391"/>
      <c r="E13" s="27" t="s">
        <v>77</v>
      </c>
      <c r="F13" s="28" t="s">
        <v>63</v>
      </c>
      <c r="G13" s="29">
        <v>50</v>
      </c>
      <c r="H13" s="30">
        <v>7.8994285714285725E-2</v>
      </c>
      <c r="I13" s="31">
        <v>432</v>
      </c>
      <c r="J13" s="94">
        <v>35.066684200000005</v>
      </c>
      <c r="K13" s="76">
        <f t="shared" si="4"/>
        <v>1753.3342100000002</v>
      </c>
      <c r="L13" s="57"/>
      <c r="M13" s="94">
        <f t="shared" si="0"/>
        <v>26.300013150000005</v>
      </c>
      <c r="N13" s="76">
        <f t="shared" si="1"/>
        <v>1315.0006575000002</v>
      </c>
      <c r="O13" s="57"/>
      <c r="P13" s="11">
        <f t="shared" si="5"/>
        <v>0</v>
      </c>
      <c r="Q13" s="42">
        <f t="shared" si="6"/>
        <v>0</v>
      </c>
      <c r="R13" s="57"/>
      <c r="S13" s="18"/>
      <c r="T13" s="18"/>
      <c r="U13" s="19"/>
      <c r="V13" s="57"/>
      <c r="W13" s="90">
        <f t="shared" si="2"/>
        <v>0</v>
      </c>
      <c r="X13" s="86">
        <f t="shared" si="3"/>
        <v>0</v>
      </c>
      <c r="Y13" s="57"/>
    </row>
    <row r="14" spans="1:25" ht="15.75" customHeight="1" x14ac:dyDescent="0.2">
      <c r="A14" s="57"/>
      <c r="B14" s="377"/>
      <c r="C14" s="397"/>
      <c r="D14" s="391"/>
      <c r="E14" s="27" t="s">
        <v>78</v>
      </c>
      <c r="F14" s="28" t="s">
        <v>64</v>
      </c>
      <c r="G14" s="29">
        <v>50</v>
      </c>
      <c r="H14" s="30">
        <v>5.3760000000000002E-2</v>
      </c>
      <c r="I14" s="31">
        <v>294</v>
      </c>
      <c r="J14" s="94">
        <v>23.8666786</v>
      </c>
      <c r="K14" s="76">
        <f t="shared" si="4"/>
        <v>1193.33393</v>
      </c>
      <c r="L14" s="57"/>
      <c r="M14" s="94">
        <f t="shared" si="0"/>
        <v>17.90000895</v>
      </c>
      <c r="N14" s="76">
        <f t="shared" si="1"/>
        <v>895.00044750000006</v>
      </c>
      <c r="O14" s="57"/>
      <c r="P14" s="11">
        <f t="shared" si="5"/>
        <v>0</v>
      </c>
      <c r="Q14" s="42">
        <f t="shared" si="6"/>
        <v>0</v>
      </c>
      <c r="R14" s="57"/>
      <c r="S14" s="18"/>
      <c r="T14" s="18"/>
      <c r="U14" s="19"/>
      <c r="V14" s="57"/>
      <c r="W14" s="90">
        <f t="shared" si="2"/>
        <v>0</v>
      </c>
      <c r="X14" s="86">
        <f t="shared" si="3"/>
        <v>0</v>
      </c>
      <c r="Y14" s="57"/>
    </row>
    <row r="15" spans="1:25" ht="15.75" customHeight="1" thickBot="1" x14ac:dyDescent="0.25">
      <c r="A15" s="57"/>
      <c r="B15" s="377"/>
      <c r="C15" s="398"/>
      <c r="D15" s="392"/>
      <c r="E15" s="32" t="s">
        <v>77</v>
      </c>
      <c r="F15" s="33" t="s">
        <v>65</v>
      </c>
      <c r="G15" s="34">
        <v>50</v>
      </c>
      <c r="H15" s="35">
        <v>6.8937142857142863E-2</v>
      </c>
      <c r="I15" s="36">
        <v>377</v>
      </c>
      <c r="J15" s="95">
        <v>30.666682000000002</v>
      </c>
      <c r="K15" s="77">
        <f t="shared" si="4"/>
        <v>1533.3341</v>
      </c>
      <c r="L15" s="57"/>
      <c r="M15" s="95">
        <f t="shared" si="0"/>
        <v>23.000011499999999</v>
      </c>
      <c r="N15" s="77">
        <f t="shared" si="1"/>
        <v>1150.000575</v>
      </c>
      <c r="O15" s="57"/>
      <c r="P15" s="10">
        <f t="shared" si="5"/>
        <v>0</v>
      </c>
      <c r="Q15" s="14">
        <f t="shared" si="6"/>
        <v>0</v>
      </c>
      <c r="R15" s="57"/>
      <c r="S15" s="20"/>
      <c r="T15" s="20"/>
      <c r="U15" s="21"/>
      <c r="V15" s="57"/>
      <c r="W15" s="91">
        <f t="shared" si="2"/>
        <v>0</v>
      </c>
      <c r="X15" s="87">
        <f t="shared" si="3"/>
        <v>0</v>
      </c>
      <c r="Y15" s="57"/>
    </row>
    <row r="16" spans="1:25" ht="15.75" customHeight="1" x14ac:dyDescent="0.2">
      <c r="A16" s="57"/>
      <c r="B16" s="377"/>
      <c r="C16" s="396" t="s">
        <v>5</v>
      </c>
      <c r="D16" s="8" t="s">
        <v>55</v>
      </c>
      <c r="E16" s="37" t="s">
        <v>75</v>
      </c>
      <c r="F16" s="38" t="s">
        <v>66</v>
      </c>
      <c r="G16" s="39">
        <v>25</v>
      </c>
      <c r="H16" s="40">
        <v>0.27812571428571431</v>
      </c>
      <c r="I16" s="41">
        <v>1195</v>
      </c>
      <c r="J16" s="96">
        <v>124.000062</v>
      </c>
      <c r="K16" s="98">
        <f t="shared" si="4"/>
        <v>3100.00155</v>
      </c>
      <c r="L16" s="57"/>
      <c r="M16" s="93">
        <f t="shared" si="0"/>
        <v>93.000046499999996</v>
      </c>
      <c r="N16" s="75">
        <f t="shared" si="1"/>
        <v>2325.0011624999997</v>
      </c>
      <c r="O16" s="57"/>
      <c r="P16" s="9">
        <f t="shared" si="5"/>
        <v>0</v>
      </c>
      <c r="Q16" s="13">
        <f t="shared" si="6"/>
        <v>0</v>
      </c>
      <c r="R16" s="57"/>
      <c r="S16" s="16"/>
      <c r="T16" s="16"/>
      <c r="U16" s="17"/>
      <c r="V16" s="57"/>
      <c r="W16" s="89">
        <f t="shared" si="2"/>
        <v>0</v>
      </c>
      <c r="X16" s="88">
        <f t="shared" si="3"/>
        <v>0</v>
      </c>
      <c r="Y16" s="57"/>
    </row>
    <row r="17" spans="1:25" ht="15.75" customHeight="1" x14ac:dyDescent="0.2">
      <c r="A17" s="57"/>
      <c r="B17" s="377"/>
      <c r="C17" s="397"/>
      <c r="D17" s="399" t="s">
        <v>2</v>
      </c>
      <c r="E17" s="27" t="s">
        <v>76</v>
      </c>
      <c r="F17" s="28" t="s">
        <v>67</v>
      </c>
      <c r="G17" s="29">
        <v>50</v>
      </c>
      <c r="H17" s="30">
        <v>0.23698285714285716</v>
      </c>
      <c r="I17" s="31">
        <v>1018</v>
      </c>
      <c r="J17" s="94">
        <v>105.46671939999999</v>
      </c>
      <c r="K17" s="76">
        <f t="shared" si="4"/>
        <v>5273.3359699999992</v>
      </c>
      <c r="L17" s="57"/>
      <c r="M17" s="94">
        <f t="shared" si="0"/>
        <v>79.100039549999991</v>
      </c>
      <c r="N17" s="76">
        <f t="shared" si="1"/>
        <v>3955.0019774999996</v>
      </c>
      <c r="O17" s="57"/>
      <c r="P17" s="11">
        <f t="shared" si="5"/>
        <v>0</v>
      </c>
      <c r="Q17" s="42">
        <f t="shared" si="6"/>
        <v>0</v>
      </c>
      <c r="R17" s="57"/>
      <c r="S17" s="18"/>
      <c r="T17" s="18"/>
      <c r="U17" s="19"/>
      <c r="V17" s="57"/>
      <c r="W17" s="90">
        <f t="shared" si="2"/>
        <v>0</v>
      </c>
      <c r="X17" s="86">
        <f t="shared" si="3"/>
        <v>0</v>
      </c>
      <c r="Y17" s="57"/>
    </row>
    <row r="18" spans="1:25" ht="15.75" customHeight="1" x14ac:dyDescent="0.2">
      <c r="A18" s="57"/>
      <c r="B18" s="377"/>
      <c r="C18" s="397"/>
      <c r="D18" s="400"/>
      <c r="E18" s="27" t="s">
        <v>79</v>
      </c>
      <c r="F18" s="28" t="s">
        <v>49</v>
      </c>
      <c r="G18" s="29">
        <v>50</v>
      </c>
      <c r="H18" s="30">
        <v>0.18724571428571429</v>
      </c>
      <c r="I18" s="31">
        <v>805</v>
      </c>
      <c r="J18" s="94">
        <v>84.000042000000008</v>
      </c>
      <c r="K18" s="76">
        <f t="shared" si="4"/>
        <v>4200.0021000000006</v>
      </c>
      <c r="L18" s="57"/>
      <c r="M18" s="94">
        <f t="shared" si="0"/>
        <v>63.000031500000006</v>
      </c>
      <c r="N18" s="76">
        <f t="shared" si="1"/>
        <v>3150.0015750000002</v>
      </c>
      <c r="O18" s="57"/>
      <c r="P18" s="11">
        <f t="shared" si="5"/>
        <v>0</v>
      </c>
      <c r="Q18" s="42">
        <f t="shared" si="6"/>
        <v>0</v>
      </c>
      <c r="R18" s="57"/>
      <c r="S18" s="18"/>
      <c r="T18" s="18"/>
      <c r="U18" s="19"/>
      <c r="V18" s="57"/>
      <c r="W18" s="90">
        <f t="shared" si="2"/>
        <v>0</v>
      </c>
      <c r="X18" s="86">
        <f t="shared" si="3"/>
        <v>0</v>
      </c>
      <c r="Y18" s="57"/>
    </row>
    <row r="19" spans="1:25" ht="15.75" customHeight="1" x14ac:dyDescent="0.2">
      <c r="A19" s="57"/>
      <c r="B19" s="377"/>
      <c r="C19" s="397"/>
      <c r="D19" s="400"/>
      <c r="E19" s="27" t="s">
        <v>52</v>
      </c>
      <c r="F19" s="28" t="s">
        <v>1</v>
      </c>
      <c r="G19" s="29">
        <v>50</v>
      </c>
      <c r="H19" s="30">
        <v>0.16457142857142856</v>
      </c>
      <c r="I19" s="31">
        <v>707</v>
      </c>
      <c r="J19" s="94">
        <v>73.200036600000004</v>
      </c>
      <c r="K19" s="76">
        <f t="shared" si="4"/>
        <v>3660.0018300000002</v>
      </c>
      <c r="L19" s="57"/>
      <c r="M19" s="94">
        <f t="shared" si="0"/>
        <v>54.900027450000003</v>
      </c>
      <c r="N19" s="76">
        <f t="shared" si="1"/>
        <v>2745.0013725000003</v>
      </c>
      <c r="O19" s="57"/>
      <c r="P19" s="11">
        <f t="shared" si="5"/>
        <v>0</v>
      </c>
      <c r="Q19" s="42">
        <f t="shared" si="6"/>
        <v>0</v>
      </c>
      <c r="R19" s="57"/>
      <c r="S19" s="18"/>
      <c r="T19" s="18"/>
      <c r="U19" s="19"/>
      <c r="V19" s="57"/>
      <c r="W19" s="90">
        <f t="shared" si="2"/>
        <v>0</v>
      </c>
      <c r="X19" s="86">
        <f t="shared" si="3"/>
        <v>0</v>
      </c>
      <c r="Y19" s="57"/>
    </row>
    <row r="20" spans="1:25" ht="15.75" customHeight="1" x14ac:dyDescent="0.2">
      <c r="A20" s="57"/>
      <c r="B20" s="377"/>
      <c r="C20" s="397"/>
      <c r="D20" s="400"/>
      <c r="E20" s="27" t="s">
        <v>31</v>
      </c>
      <c r="F20" s="28" t="s">
        <v>48</v>
      </c>
      <c r="G20" s="29">
        <v>50</v>
      </c>
      <c r="H20" s="30">
        <v>0.14335999999999999</v>
      </c>
      <c r="I20" s="31">
        <v>616</v>
      </c>
      <c r="J20" s="94">
        <v>63.866698599999999</v>
      </c>
      <c r="K20" s="76">
        <f t="shared" si="4"/>
        <v>3193.33493</v>
      </c>
      <c r="L20" s="57"/>
      <c r="M20" s="94">
        <f t="shared" si="0"/>
        <v>47.900023949999998</v>
      </c>
      <c r="N20" s="76">
        <f t="shared" si="1"/>
        <v>2395.0011974999998</v>
      </c>
      <c r="O20" s="57"/>
      <c r="P20" s="11">
        <f t="shared" si="5"/>
        <v>0</v>
      </c>
      <c r="Q20" s="42">
        <f t="shared" si="6"/>
        <v>0</v>
      </c>
      <c r="R20" s="57"/>
      <c r="S20" s="18"/>
      <c r="T20" s="18"/>
      <c r="U20" s="19"/>
      <c r="V20" s="57"/>
      <c r="W20" s="90">
        <f t="shared" si="2"/>
        <v>0</v>
      </c>
      <c r="X20" s="86">
        <f t="shared" si="3"/>
        <v>0</v>
      </c>
      <c r="Y20" s="57"/>
    </row>
    <row r="21" spans="1:25" ht="15.75" customHeight="1" x14ac:dyDescent="0.2">
      <c r="A21" s="57"/>
      <c r="B21" s="377"/>
      <c r="C21" s="397"/>
      <c r="D21" s="400"/>
      <c r="E21" s="27" t="s">
        <v>23</v>
      </c>
      <c r="F21" s="28" t="s">
        <v>33</v>
      </c>
      <c r="G21" s="29">
        <v>50</v>
      </c>
      <c r="H21" s="30">
        <v>0.12361142857142857</v>
      </c>
      <c r="I21" s="31">
        <v>531</v>
      </c>
      <c r="J21" s="94">
        <v>55.066694199999993</v>
      </c>
      <c r="K21" s="76">
        <f t="shared" si="4"/>
        <v>2753.3347099999996</v>
      </c>
      <c r="L21" s="57"/>
      <c r="M21" s="94">
        <f t="shared" si="0"/>
        <v>41.300020649999993</v>
      </c>
      <c r="N21" s="76">
        <f t="shared" si="1"/>
        <v>2065.0010324999998</v>
      </c>
      <c r="O21" s="57"/>
      <c r="P21" s="11">
        <f t="shared" si="5"/>
        <v>0</v>
      </c>
      <c r="Q21" s="42">
        <f t="shared" si="6"/>
        <v>0</v>
      </c>
      <c r="R21" s="57"/>
      <c r="S21" s="18"/>
      <c r="T21" s="18"/>
      <c r="U21" s="19"/>
      <c r="V21" s="57"/>
      <c r="W21" s="90">
        <f t="shared" si="2"/>
        <v>0</v>
      </c>
      <c r="X21" s="86">
        <f t="shared" si="3"/>
        <v>0</v>
      </c>
      <c r="Y21" s="57"/>
    </row>
    <row r="22" spans="1:25" ht="15.75" customHeight="1" x14ac:dyDescent="0.2">
      <c r="A22" s="57"/>
      <c r="B22" s="377"/>
      <c r="C22" s="397"/>
      <c r="D22" s="400"/>
      <c r="E22" s="27" t="s">
        <v>80</v>
      </c>
      <c r="F22" s="28" t="s">
        <v>47</v>
      </c>
      <c r="G22" s="29">
        <v>50</v>
      </c>
      <c r="H22" s="30">
        <v>0.10532571428571429</v>
      </c>
      <c r="I22" s="31">
        <v>453</v>
      </c>
      <c r="J22" s="94">
        <v>46.933356800000006</v>
      </c>
      <c r="K22" s="76">
        <f t="shared" si="4"/>
        <v>2346.6678400000001</v>
      </c>
      <c r="L22" s="57"/>
      <c r="M22" s="94">
        <f t="shared" si="0"/>
        <v>35.200017600000002</v>
      </c>
      <c r="N22" s="76">
        <f t="shared" si="1"/>
        <v>1760.0008800000001</v>
      </c>
      <c r="O22" s="57"/>
      <c r="P22" s="11">
        <f t="shared" si="5"/>
        <v>0</v>
      </c>
      <c r="Q22" s="42">
        <f t="shared" si="6"/>
        <v>0</v>
      </c>
      <c r="R22" s="57"/>
      <c r="S22" s="18"/>
      <c r="T22" s="18"/>
      <c r="U22" s="19"/>
      <c r="V22" s="57"/>
      <c r="W22" s="90">
        <f t="shared" si="2"/>
        <v>0</v>
      </c>
      <c r="X22" s="86">
        <f t="shared" si="3"/>
        <v>0</v>
      </c>
      <c r="Y22" s="57"/>
    </row>
    <row r="23" spans="1:25" ht="15.75" customHeight="1" thickBot="1" x14ac:dyDescent="0.25">
      <c r="A23" s="57"/>
      <c r="B23" s="377"/>
      <c r="C23" s="398"/>
      <c r="D23" s="401"/>
      <c r="E23" s="32" t="s">
        <v>29</v>
      </c>
      <c r="F23" s="33" t="s">
        <v>68</v>
      </c>
      <c r="G23" s="34">
        <v>50</v>
      </c>
      <c r="H23" s="35">
        <v>8.0640000000000003E-2</v>
      </c>
      <c r="I23" s="36">
        <v>347</v>
      </c>
      <c r="J23" s="95">
        <v>35.866684599999999</v>
      </c>
      <c r="K23" s="77">
        <f t="shared" si="4"/>
        <v>1793.3342299999999</v>
      </c>
      <c r="L23" s="57"/>
      <c r="M23" s="95">
        <f t="shared" si="0"/>
        <v>26.900013449999999</v>
      </c>
      <c r="N23" s="77">
        <f t="shared" si="1"/>
        <v>1345.0006725000001</v>
      </c>
      <c r="O23" s="57"/>
      <c r="P23" s="10">
        <f t="shared" si="5"/>
        <v>0</v>
      </c>
      <c r="Q23" s="14">
        <f t="shared" si="6"/>
        <v>0</v>
      </c>
      <c r="R23" s="57"/>
      <c r="S23" s="20"/>
      <c r="T23" s="20"/>
      <c r="U23" s="21"/>
      <c r="V23" s="57"/>
      <c r="W23" s="91">
        <f t="shared" si="2"/>
        <v>0</v>
      </c>
      <c r="X23" s="87">
        <f t="shared" si="3"/>
        <v>0</v>
      </c>
      <c r="Y23" s="57"/>
    </row>
    <row r="24" spans="1:25" ht="15.75" customHeight="1" x14ac:dyDescent="0.2">
      <c r="A24" s="57"/>
      <c r="B24" s="377"/>
      <c r="C24" s="393" t="s">
        <v>81</v>
      </c>
      <c r="D24" s="390" t="s">
        <v>55</v>
      </c>
      <c r="E24" s="22" t="s">
        <v>31</v>
      </c>
      <c r="F24" s="23" t="s">
        <v>69</v>
      </c>
      <c r="G24" s="24">
        <v>25</v>
      </c>
      <c r="H24" s="25">
        <v>0.22491428571428573</v>
      </c>
      <c r="I24" s="26">
        <v>1195</v>
      </c>
      <c r="J24" s="93">
        <v>100.26671680000001</v>
      </c>
      <c r="K24" s="75">
        <f t="shared" si="4"/>
        <v>2506.6679200000003</v>
      </c>
      <c r="L24" s="57"/>
      <c r="M24" s="93">
        <f t="shared" si="0"/>
        <v>75.200037600000002</v>
      </c>
      <c r="N24" s="75">
        <f t="shared" si="1"/>
        <v>1880.0009400000001</v>
      </c>
      <c r="O24" s="57"/>
      <c r="P24" s="9">
        <f t="shared" si="5"/>
        <v>0</v>
      </c>
      <c r="Q24" s="13">
        <f t="shared" si="6"/>
        <v>0</v>
      </c>
      <c r="R24" s="57"/>
      <c r="S24" s="16"/>
      <c r="T24" s="16"/>
      <c r="U24" s="17"/>
      <c r="V24" s="57"/>
      <c r="W24" s="89">
        <f t="shared" si="2"/>
        <v>0</v>
      </c>
      <c r="X24" s="85">
        <f t="shared" si="3"/>
        <v>0</v>
      </c>
      <c r="Y24" s="57"/>
    </row>
    <row r="25" spans="1:25" ht="15.75" customHeight="1" x14ac:dyDescent="0.2">
      <c r="A25" s="57"/>
      <c r="B25" s="377"/>
      <c r="C25" s="394"/>
      <c r="D25" s="391"/>
      <c r="E25" s="27" t="s">
        <v>23</v>
      </c>
      <c r="F25" s="28" t="s">
        <v>70</v>
      </c>
      <c r="G25" s="29">
        <v>25</v>
      </c>
      <c r="H25" s="30">
        <v>0.20114285714285715</v>
      </c>
      <c r="I25" s="31">
        <v>1000</v>
      </c>
      <c r="J25" s="94">
        <v>89.600044800000006</v>
      </c>
      <c r="K25" s="76">
        <f t="shared" si="4"/>
        <v>2240.0011200000004</v>
      </c>
      <c r="L25" s="57"/>
      <c r="M25" s="94">
        <f t="shared" si="0"/>
        <v>67.200033600000012</v>
      </c>
      <c r="N25" s="76">
        <f t="shared" si="1"/>
        <v>1680.0008400000004</v>
      </c>
      <c r="O25" s="57"/>
      <c r="P25" s="11">
        <f t="shared" si="5"/>
        <v>0</v>
      </c>
      <c r="Q25" s="42">
        <f t="shared" si="6"/>
        <v>0</v>
      </c>
      <c r="R25" s="57"/>
      <c r="S25" s="18"/>
      <c r="T25" s="18"/>
      <c r="U25" s="19"/>
      <c r="V25" s="57"/>
      <c r="W25" s="90">
        <f t="shared" si="2"/>
        <v>0</v>
      </c>
      <c r="X25" s="86">
        <f t="shared" si="3"/>
        <v>0</v>
      </c>
      <c r="Y25" s="57"/>
    </row>
    <row r="26" spans="1:25" ht="15.75" customHeight="1" thickBot="1" x14ac:dyDescent="0.25">
      <c r="A26" s="57"/>
      <c r="B26" s="378"/>
      <c r="C26" s="395"/>
      <c r="D26" s="392"/>
      <c r="E26" s="32" t="s">
        <v>80</v>
      </c>
      <c r="F26" s="33" t="s">
        <v>71</v>
      </c>
      <c r="G26" s="34">
        <v>25</v>
      </c>
      <c r="H26" s="35">
        <v>0.16457142857142856</v>
      </c>
      <c r="I26" s="36">
        <v>746</v>
      </c>
      <c r="J26" s="95">
        <v>73.333370000000002</v>
      </c>
      <c r="K26" s="77">
        <f t="shared" si="4"/>
        <v>1833.3342500000001</v>
      </c>
      <c r="L26" s="57"/>
      <c r="M26" s="95">
        <f t="shared" si="0"/>
        <v>55.000027500000002</v>
      </c>
      <c r="N26" s="77">
        <f t="shared" si="1"/>
        <v>1375.0006875000001</v>
      </c>
      <c r="O26" s="57"/>
      <c r="P26" s="10">
        <f t="shared" si="5"/>
        <v>0</v>
      </c>
      <c r="Q26" s="14">
        <f t="shared" si="6"/>
        <v>0</v>
      </c>
      <c r="R26" s="57"/>
      <c r="S26" s="20"/>
      <c r="T26" s="20"/>
      <c r="U26" s="21"/>
      <c r="V26" s="57"/>
      <c r="W26" s="91">
        <f t="shared" si="2"/>
        <v>0</v>
      </c>
      <c r="X26" s="87">
        <f t="shared" si="3"/>
        <v>0</v>
      </c>
      <c r="Y26" s="57"/>
    </row>
    <row r="27" spans="1:25" ht="15.75" thickBot="1" x14ac:dyDescent="0.25">
      <c r="A27" s="57"/>
      <c r="B27" s="57"/>
      <c r="C27" s="382" t="s">
        <v>96</v>
      </c>
      <c r="D27" s="383"/>
      <c r="E27" s="383"/>
      <c r="F27" s="383"/>
      <c r="G27" s="383"/>
      <c r="H27" s="383"/>
      <c r="I27" s="383"/>
      <c r="J27" s="383"/>
      <c r="K27" s="384"/>
      <c r="L27" s="57"/>
      <c r="M27" s="57"/>
      <c r="N27" s="57"/>
      <c r="O27" s="57"/>
      <c r="P27" s="63">
        <f>SUM(P6:P26)</f>
        <v>0</v>
      </c>
      <c r="Q27" s="46">
        <f>SUM(Q6:Q26)</f>
        <v>0</v>
      </c>
      <c r="R27" s="57"/>
      <c r="S27" s="66">
        <f t="shared" ref="S27:U27" si="7">SUM(S6:S26)</f>
        <v>0</v>
      </c>
      <c r="T27" s="66">
        <f t="shared" si="7"/>
        <v>0</v>
      </c>
      <c r="U27" s="66">
        <f t="shared" si="7"/>
        <v>0</v>
      </c>
      <c r="V27" s="57"/>
      <c r="W27" s="92">
        <f>SUM(W6:W26)</f>
        <v>0</v>
      </c>
      <c r="X27" s="67">
        <f>SUM(X6:X26)</f>
        <v>0</v>
      </c>
      <c r="Y27" s="57"/>
    </row>
    <row r="28" spans="1:25" x14ac:dyDescent="0.2">
      <c r="A28" s="57"/>
      <c r="B28" s="57"/>
      <c r="C28" s="385" t="s">
        <v>95</v>
      </c>
      <c r="D28" s="386"/>
      <c r="E28" s="386"/>
      <c r="F28" s="386"/>
      <c r="G28" s="386"/>
      <c r="H28" s="386"/>
      <c r="I28" s="386"/>
      <c r="J28" s="386"/>
      <c r="K28" s="387"/>
      <c r="L28" s="57"/>
      <c r="M28" s="57"/>
      <c r="N28" s="57"/>
      <c r="O28" s="57"/>
      <c r="P28" s="64" t="s">
        <v>114</v>
      </c>
      <c r="Q28" s="47">
        <f>Q27*21%</f>
        <v>0</v>
      </c>
      <c r="R28" s="57"/>
      <c r="S28" s="57"/>
      <c r="T28" s="57"/>
      <c r="U28" s="57"/>
      <c r="V28" s="57"/>
      <c r="W28" s="57"/>
      <c r="X28" s="57"/>
      <c r="Y28" s="57"/>
    </row>
    <row r="29" spans="1:25" ht="15.75" thickBo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65" t="s">
        <v>87</v>
      </c>
      <c r="Q29" s="48">
        <f>SUM(Q27:Q28)</f>
        <v>0</v>
      </c>
      <c r="R29" s="57"/>
      <c r="S29" s="57"/>
      <c r="T29" s="57"/>
      <c r="U29" s="57"/>
      <c r="V29" s="57"/>
      <c r="W29" s="57"/>
      <c r="X29" s="57"/>
      <c r="Y29" s="57"/>
    </row>
    <row r="30" spans="1:25" ht="9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61"/>
      <c r="R30" s="57"/>
      <c r="S30" s="57"/>
      <c r="T30" s="57"/>
      <c r="U30" s="57"/>
      <c r="V30" s="57"/>
      <c r="W30" s="57"/>
      <c r="X30" s="57"/>
      <c r="Y30" s="57"/>
    </row>
    <row r="31" spans="1:25" x14ac:dyDescent="0.2">
      <c r="A31" s="57"/>
      <c r="B31" s="57"/>
      <c r="C31" s="57"/>
      <c r="D31" s="57"/>
      <c r="E31" s="57"/>
      <c r="F31" s="44" t="s">
        <v>145</v>
      </c>
      <c r="G31" s="49"/>
      <c r="H31" s="49"/>
      <c r="I31" s="57"/>
      <c r="J31" s="57"/>
      <c r="K31" s="57"/>
      <c r="L31" s="57"/>
      <c r="M31" s="57"/>
      <c r="N31" s="57"/>
      <c r="O31" s="57"/>
      <c r="P31" s="44" t="s">
        <v>139</v>
      </c>
      <c r="Q31" s="49">
        <f>Q27*10.5%</f>
        <v>0</v>
      </c>
      <c r="R31" s="57"/>
      <c r="S31" s="57"/>
      <c r="T31" s="57"/>
      <c r="U31" s="57"/>
      <c r="V31" s="57"/>
      <c r="W31" s="57"/>
      <c r="X31" s="57"/>
      <c r="Y31" s="57"/>
    </row>
    <row r="32" spans="1:25" ht="15.75" thickBot="1" x14ac:dyDescent="0.25">
      <c r="A32" s="57"/>
      <c r="B32" s="57"/>
      <c r="C32" s="57"/>
      <c r="D32" s="57"/>
      <c r="E32" s="57"/>
      <c r="F32" s="62">
        <f>SUM(X6:X26)</f>
        <v>0</v>
      </c>
      <c r="G32" s="50"/>
      <c r="H32" s="50"/>
      <c r="I32" s="57"/>
      <c r="J32" s="57"/>
      <c r="K32" s="57"/>
      <c r="L32" s="57"/>
      <c r="M32" s="57"/>
      <c r="N32" s="57"/>
      <c r="O32" s="57"/>
      <c r="P32" s="45" t="s">
        <v>87</v>
      </c>
      <c r="Q32" s="50">
        <f>Q27+Q31</f>
        <v>0</v>
      </c>
      <c r="R32" s="57"/>
      <c r="S32" s="57"/>
      <c r="T32" s="57"/>
      <c r="U32" s="57"/>
      <c r="V32" s="57"/>
      <c r="W32" s="57"/>
      <c r="X32" s="57"/>
      <c r="Y32" s="57"/>
    </row>
    <row r="33" spans="1:25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x14ac:dyDescent="0.2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</row>
  </sheetData>
  <sheetProtection algorithmName="SHA-512" hashValue="zkqhPRb18zwpS9M2qef/1O3wU8m8+tFzv96dMItjRIO/dZ+v1qkaPnCUOezVbOGYINinTM2CeM8aqKYMysHGOw==" saltValue="2lDA5hTkL1YLs1PLKIr4gg==" spinCount="100000" sheet="1" objects="1" scenarios="1"/>
  <protectedRanges>
    <protectedRange sqref="S6:U26" name="Modificable"/>
  </protectedRanges>
  <mergeCells count="17">
    <mergeCell ref="C3:K3"/>
    <mergeCell ref="J4:K4"/>
    <mergeCell ref="M4:N4"/>
    <mergeCell ref="D6:D8"/>
    <mergeCell ref="D9:D15"/>
    <mergeCell ref="C5:D5"/>
    <mergeCell ref="F5:G5"/>
    <mergeCell ref="C6:C15"/>
    <mergeCell ref="B6:B26"/>
    <mergeCell ref="C4:I4"/>
    <mergeCell ref="C27:K27"/>
    <mergeCell ref="C28:K28"/>
    <mergeCell ref="P4:Q4"/>
    <mergeCell ref="D24:D26"/>
    <mergeCell ref="C24:C26"/>
    <mergeCell ref="C16:C23"/>
    <mergeCell ref="D17:D23"/>
  </mergeCells>
  <conditionalFormatting sqref="X6:X26">
    <cfRule type="dataBar" priority="2">
      <dataBar>
        <cfvo type="min"/>
        <cfvo type="max"/>
        <color rgb="FF63C384"/>
      </dataBar>
    </cfRule>
  </conditionalFormatting>
  <conditionalFormatting sqref="P6:P26">
    <cfRule type="cellIs" dxfId="5" priority="1" operator="equal">
      <formula>0</formula>
    </cfRule>
  </conditionalFormatting>
  <printOptions horizontalCentered="1" verticalCentered="1"/>
  <pageMargins left="0.35433070866141736" right="0.35433070866141736" top="0.47244094488188981" bottom="0.43307086614173229" header="0.23622047244094491" footer="0.19685039370078741"/>
  <pageSetup paperSize="9" scale="98" fitToHeight="0" orientation="landscape" r:id="rId1"/>
  <headerFooter>
    <oddHeader>&amp;A</oddHeader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AC32"/>
  <sheetViews>
    <sheetView showGridLines="0" zoomScaleNormal="100" workbookViewId="0">
      <selection activeCell="AE8" sqref="AE8"/>
    </sheetView>
  </sheetViews>
  <sheetFormatPr baseColWidth="10" defaultColWidth="12" defaultRowHeight="14.25" x14ac:dyDescent="0.2"/>
  <cols>
    <col min="1" max="1" width="1.5" style="117" customWidth="1"/>
    <col min="2" max="2" width="5.33203125" style="117" customWidth="1"/>
    <col min="3" max="3" width="5.83203125" style="117" customWidth="1"/>
    <col min="4" max="4" width="12.83203125" style="117" customWidth="1"/>
    <col min="5" max="5" width="12" style="117" customWidth="1"/>
    <col min="6" max="6" width="8" style="117" hidden="1" customWidth="1"/>
    <col min="7" max="7" width="10.33203125" style="117" hidden="1" customWidth="1"/>
    <col min="8" max="8" width="14.5" style="117" customWidth="1"/>
    <col min="9" max="9" width="15.6640625" style="117" customWidth="1"/>
    <col min="10" max="10" width="1.33203125" style="117" customWidth="1"/>
    <col min="11" max="11" width="14.5" style="117" customWidth="1"/>
    <col min="12" max="12" width="14.83203125" style="117" customWidth="1"/>
    <col min="13" max="13" width="2.5" style="117" customWidth="1"/>
    <col min="14" max="14" width="14.6640625" style="117" customWidth="1"/>
    <col min="15" max="15" width="20.33203125" style="117" customWidth="1"/>
    <col min="16" max="16" width="2.5" style="117" customWidth="1"/>
    <col min="17" max="26" width="7" style="117" customWidth="1"/>
    <col min="27" max="27" width="2.5" style="117" customWidth="1"/>
    <col min="28" max="28" width="13.33203125" style="117" bestFit="1" customWidth="1"/>
    <col min="29" max="29" width="2.5" style="117" customWidth="1"/>
    <col min="30" max="16384" width="12" style="117"/>
  </cols>
  <sheetData>
    <row r="1" spans="1:29" s="104" customFormat="1" ht="51" customHeight="1" x14ac:dyDescent="0.2">
      <c r="A1" s="99"/>
      <c r="B1" s="100" t="s">
        <v>246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 t="s">
        <v>241</v>
      </c>
      <c r="AA1" s="101"/>
      <c r="AB1" s="102"/>
      <c r="AC1" s="103"/>
    </row>
    <row r="2" spans="1:29" s="104" customFormat="1" ht="5.25" customHeight="1" thickBot="1" x14ac:dyDescent="0.25">
      <c r="A2" s="105"/>
      <c r="B2" s="106"/>
      <c r="C2" s="107"/>
      <c r="D2" s="107"/>
      <c r="E2" s="107"/>
      <c r="F2" s="107"/>
      <c r="G2" s="107"/>
      <c r="H2" s="107"/>
      <c r="I2" s="107"/>
      <c r="J2" s="108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  <c r="AA2" s="108"/>
      <c r="AB2" s="109"/>
      <c r="AC2" s="110"/>
    </row>
    <row r="3" spans="1:29" s="104" customFormat="1" ht="23.25" customHeight="1" thickBot="1" x14ac:dyDescent="0.25">
      <c r="A3" s="105"/>
      <c r="B3" s="421" t="s">
        <v>170</v>
      </c>
      <c r="C3" s="422"/>
      <c r="D3" s="422"/>
      <c r="E3" s="422"/>
      <c r="F3" s="422"/>
      <c r="G3" s="422"/>
      <c r="H3" s="422"/>
      <c r="I3" s="423"/>
      <c r="J3" s="108"/>
      <c r="K3" s="111" t="s">
        <v>171</v>
      </c>
      <c r="L3" s="112">
        <v>0.25</v>
      </c>
      <c r="M3" s="108"/>
      <c r="N3" s="107"/>
      <c r="O3" s="107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10"/>
    </row>
    <row r="4" spans="1:29" ht="21.75" customHeight="1" thickBot="1" x14ac:dyDescent="0.25">
      <c r="A4" s="113"/>
      <c r="B4" s="418" t="s">
        <v>100</v>
      </c>
      <c r="C4" s="419"/>
      <c r="D4" s="419"/>
      <c r="E4" s="420"/>
      <c r="F4" s="114"/>
      <c r="G4" s="114"/>
      <c r="H4" s="413" t="s">
        <v>172</v>
      </c>
      <c r="I4" s="412"/>
      <c r="J4" s="115"/>
      <c r="K4" s="411" t="s">
        <v>173</v>
      </c>
      <c r="L4" s="412"/>
      <c r="M4" s="115"/>
      <c r="N4" s="414" t="s">
        <v>113</v>
      </c>
      <c r="O4" s="415"/>
      <c r="P4" s="115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15"/>
      <c r="AB4" s="108"/>
      <c r="AC4" s="116"/>
    </row>
    <row r="5" spans="1:29" ht="76.5" customHeight="1" thickBot="1" x14ac:dyDescent="0.25">
      <c r="A5" s="113"/>
      <c r="B5" s="416" t="s">
        <v>154</v>
      </c>
      <c r="C5" s="417"/>
      <c r="D5" s="118" t="s">
        <v>126</v>
      </c>
      <c r="E5" s="430" t="s">
        <v>0</v>
      </c>
      <c r="F5" s="430"/>
      <c r="G5" s="118" t="s">
        <v>3</v>
      </c>
      <c r="H5" s="119" t="s">
        <v>174</v>
      </c>
      <c r="I5" s="118" t="s">
        <v>101</v>
      </c>
      <c r="J5" s="120"/>
      <c r="K5" s="119" t="s">
        <v>175</v>
      </c>
      <c r="L5" s="118" t="s">
        <v>102</v>
      </c>
      <c r="M5" s="121"/>
      <c r="N5" s="122" t="s">
        <v>84</v>
      </c>
      <c r="O5" s="123" t="s">
        <v>88</v>
      </c>
      <c r="P5" s="121"/>
      <c r="Q5" s="124" t="s">
        <v>110</v>
      </c>
      <c r="R5" s="124" t="s">
        <v>111</v>
      </c>
      <c r="S5" s="124" t="s">
        <v>112</v>
      </c>
      <c r="T5" s="124" t="s">
        <v>109</v>
      </c>
      <c r="U5" s="124" t="s">
        <v>108</v>
      </c>
      <c r="V5" s="124" t="s">
        <v>107</v>
      </c>
      <c r="W5" s="124" t="s">
        <v>129</v>
      </c>
      <c r="X5" s="124" t="s">
        <v>137</v>
      </c>
      <c r="Y5" s="124" t="s">
        <v>106</v>
      </c>
      <c r="Z5" s="124" t="s">
        <v>168</v>
      </c>
      <c r="AA5" s="121"/>
      <c r="AB5" s="125" t="s">
        <v>176</v>
      </c>
      <c r="AC5" s="126"/>
    </row>
    <row r="6" spans="1:29" ht="15.75" customHeight="1" x14ac:dyDescent="0.2">
      <c r="A6" s="113"/>
      <c r="B6" s="406" t="s">
        <v>177</v>
      </c>
      <c r="C6" s="481" t="s">
        <v>4</v>
      </c>
      <c r="D6" s="2" t="s">
        <v>52</v>
      </c>
      <c r="E6" s="127" t="s">
        <v>24</v>
      </c>
      <c r="F6" s="128">
        <v>50</v>
      </c>
      <c r="G6" s="128">
        <v>9.1700000000000004E-2</v>
      </c>
      <c r="H6" s="129">
        <v>90.133333310799983</v>
      </c>
      <c r="I6" s="130">
        <f t="shared" ref="I6:I14" si="0">H6*50</f>
        <v>4506.6666655399995</v>
      </c>
      <c r="J6" s="121"/>
      <c r="K6" s="129">
        <f>H6-(H6*$L$3)</f>
        <v>67.599999983099991</v>
      </c>
      <c r="L6" s="130">
        <f t="shared" ref="L6:L14" si="1">K6*50</f>
        <v>3379.9999991549994</v>
      </c>
      <c r="M6" s="121"/>
      <c r="N6" s="131">
        <f>SUM(Q6:Z6)</f>
        <v>0</v>
      </c>
      <c r="O6" s="132">
        <f>N6*L6</f>
        <v>0</v>
      </c>
      <c r="P6" s="121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21"/>
      <c r="AB6" s="134">
        <f>F6*G6*N6</f>
        <v>0</v>
      </c>
      <c r="AC6" s="126"/>
    </row>
    <row r="7" spans="1:29" ht="15.75" customHeight="1" x14ac:dyDescent="0.2">
      <c r="A7" s="113"/>
      <c r="B7" s="406"/>
      <c r="C7" s="481"/>
      <c r="D7" s="1" t="s">
        <v>23</v>
      </c>
      <c r="E7" s="135" t="s">
        <v>26</v>
      </c>
      <c r="F7" s="136">
        <v>50</v>
      </c>
      <c r="G7" s="136">
        <v>6.6600000000000006E-2</v>
      </c>
      <c r="H7" s="137">
        <v>53.466666653299995</v>
      </c>
      <c r="I7" s="138">
        <f t="shared" si="0"/>
        <v>2673.3333326649999</v>
      </c>
      <c r="J7" s="121"/>
      <c r="K7" s="137">
        <f t="shared" ref="K7:K24" si="2">H7-(H7*$L$3)</f>
        <v>40.099999989974997</v>
      </c>
      <c r="L7" s="138">
        <f t="shared" si="1"/>
        <v>2004.9999994987497</v>
      </c>
      <c r="M7" s="121"/>
      <c r="N7" s="139">
        <f t="shared" ref="N7:N24" si="3">SUM(Q7:Z7)</f>
        <v>0</v>
      </c>
      <c r="O7" s="140">
        <f t="shared" ref="O7:O24" si="4">N7*L7</f>
        <v>0</v>
      </c>
      <c r="P7" s="12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21"/>
      <c r="AB7" s="142">
        <f t="shared" ref="AB7:AB24" si="5">F7*G7*N7</f>
        <v>0</v>
      </c>
      <c r="AC7" s="126"/>
    </row>
    <row r="8" spans="1:29" ht="15.75" customHeight="1" x14ac:dyDescent="0.2">
      <c r="A8" s="113"/>
      <c r="B8" s="406"/>
      <c r="C8" s="481"/>
      <c r="D8" s="1" t="s">
        <v>25</v>
      </c>
      <c r="E8" s="135" t="s">
        <v>28</v>
      </c>
      <c r="F8" s="136">
        <v>50</v>
      </c>
      <c r="G8" s="136">
        <v>5.1299999999999998E-2</v>
      </c>
      <c r="H8" s="137">
        <v>49.066666654399995</v>
      </c>
      <c r="I8" s="138">
        <f t="shared" si="0"/>
        <v>2453.3333327199998</v>
      </c>
      <c r="J8" s="121"/>
      <c r="K8" s="137">
        <f t="shared" si="2"/>
        <v>36.799999990799996</v>
      </c>
      <c r="L8" s="138">
        <f t="shared" si="1"/>
        <v>1839.9999995399999</v>
      </c>
      <c r="M8" s="121"/>
      <c r="N8" s="139">
        <f t="shared" si="3"/>
        <v>0</v>
      </c>
      <c r="O8" s="140">
        <f t="shared" si="4"/>
        <v>0</v>
      </c>
      <c r="P8" s="12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21"/>
      <c r="AB8" s="142">
        <f t="shared" si="5"/>
        <v>0</v>
      </c>
      <c r="AC8" s="126"/>
    </row>
    <row r="9" spans="1:29" ht="15.75" customHeight="1" thickBot="1" x14ac:dyDescent="0.25">
      <c r="A9" s="113"/>
      <c r="B9" s="406"/>
      <c r="C9" s="482"/>
      <c r="D9" s="15" t="s">
        <v>27</v>
      </c>
      <c r="E9" s="143" t="s">
        <v>30</v>
      </c>
      <c r="F9" s="144">
        <v>50</v>
      </c>
      <c r="G9" s="144">
        <v>4.4000000000000004E-2</v>
      </c>
      <c r="H9" s="145">
        <v>39.999999989999999</v>
      </c>
      <c r="I9" s="146">
        <f t="shared" si="0"/>
        <v>1999.9999995000001</v>
      </c>
      <c r="J9" s="121"/>
      <c r="K9" s="145">
        <f t="shared" si="2"/>
        <v>29.999999992500001</v>
      </c>
      <c r="L9" s="146">
        <f t="shared" si="1"/>
        <v>1499.9999996250001</v>
      </c>
      <c r="M9" s="121"/>
      <c r="N9" s="147">
        <f t="shared" si="3"/>
        <v>0</v>
      </c>
      <c r="O9" s="148">
        <f t="shared" si="4"/>
        <v>0</v>
      </c>
      <c r="P9" s="121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21"/>
      <c r="AB9" s="142">
        <f t="shared" si="5"/>
        <v>0</v>
      </c>
      <c r="AC9" s="126"/>
    </row>
    <row r="10" spans="1:29" ht="15.75" customHeight="1" x14ac:dyDescent="0.2">
      <c r="A10" s="113"/>
      <c r="B10" s="406"/>
      <c r="C10" s="483" t="s">
        <v>34</v>
      </c>
      <c r="D10" s="2" t="s">
        <v>31</v>
      </c>
      <c r="E10" s="127" t="s">
        <v>32</v>
      </c>
      <c r="F10" s="128">
        <v>50</v>
      </c>
      <c r="G10" s="128">
        <v>6.7199999999999996E-2</v>
      </c>
      <c r="H10" s="129">
        <v>80.933333313099993</v>
      </c>
      <c r="I10" s="130">
        <f t="shared" si="0"/>
        <v>4046.6666656549996</v>
      </c>
      <c r="J10" s="121"/>
      <c r="K10" s="129">
        <f t="shared" si="2"/>
        <v>60.699999984824998</v>
      </c>
      <c r="L10" s="130">
        <f t="shared" si="1"/>
        <v>3034.99999924125</v>
      </c>
      <c r="M10" s="121"/>
      <c r="N10" s="131">
        <f t="shared" si="3"/>
        <v>0</v>
      </c>
      <c r="O10" s="132">
        <f t="shared" si="4"/>
        <v>0</v>
      </c>
      <c r="P10" s="121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21"/>
      <c r="AB10" s="150">
        <f t="shared" si="5"/>
        <v>0</v>
      </c>
      <c r="AC10" s="126"/>
    </row>
    <row r="11" spans="1:29" ht="15.75" customHeight="1" x14ac:dyDescent="0.2">
      <c r="A11" s="113"/>
      <c r="B11" s="406"/>
      <c r="C11" s="483"/>
      <c r="D11" s="1" t="s">
        <v>23</v>
      </c>
      <c r="E11" s="135" t="s">
        <v>1</v>
      </c>
      <c r="F11" s="136">
        <v>50</v>
      </c>
      <c r="G11" s="136">
        <v>4.9100000000000005E-2</v>
      </c>
      <c r="H11" s="137">
        <v>60.533333318199993</v>
      </c>
      <c r="I11" s="138">
        <f t="shared" si="0"/>
        <v>3026.6666659099997</v>
      </c>
      <c r="J11" s="121"/>
      <c r="K11" s="137">
        <f t="shared" si="2"/>
        <v>45.399999988649995</v>
      </c>
      <c r="L11" s="138">
        <f t="shared" si="1"/>
        <v>2269.9999994324999</v>
      </c>
      <c r="M11" s="121"/>
      <c r="N11" s="139">
        <f t="shared" si="3"/>
        <v>0</v>
      </c>
      <c r="O11" s="140">
        <f t="shared" si="4"/>
        <v>0</v>
      </c>
      <c r="P11" s="12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21"/>
      <c r="AB11" s="150">
        <f t="shared" si="5"/>
        <v>0</v>
      </c>
      <c r="AC11" s="126"/>
    </row>
    <row r="12" spans="1:29" ht="15.75" customHeight="1" x14ac:dyDescent="0.2">
      <c r="A12" s="113"/>
      <c r="B12" s="406"/>
      <c r="C12" s="483"/>
      <c r="D12" s="12" t="s">
        <v>105</v>
      </c>
      <c r="E12" s="151" t="s">
        <v>33</v>
      </c>
      <c r="F12" s="152">
        <v>50</v>
      </c>
      <c r="G12" s="152">
        <v>3.8800000000000001E-2</v>
      </c>
      <c r="H12" s="137">
        <v>48.933333321100001</v>
      </c>
      <c r="I12" s="138">
        <f t="shared" si="0"/>
        <v>2446.666666055</v>
      </c>
      <c r="J12" s="121"/>
      <c r="K12" s="153">
        <f t="shared" si="2"/>
        <v>36.699999990824999</v>
      </c>
      <c r="L12" s="138">
        <f t="shared" si="1"/>
        <v>1834.99999954125</v>
      </c>
      <c r="M12" s="121"/>
      <c r="N12" s="139">
        <f t="shared" si="3"/>
        <v>0</v>
      </c>
      <c r="O12" s="140">
        <f t="shared" si="4"/>
        <v>0</v>
      </c>
      <c r="P12" s="12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21"/>
      <c r="AB12" s="150">
        <f t="shared" si="5"/>
        <v>0</v>
      </c>
      <c r="AC12" s="126"/>
    </row>
    <row r="13" spans="1:29" ht="15.75" customHeight="1" x14ac:dyDescent="0.2">
      <c r="A13" s="113"/>
      <c r="B13" s="406"/>
      <c r="C13" s="483"/>
      <c r="D13" s="12" t="s">
        <v>181</v>
      </c>
      <c r="E13" s="151" t="s">
        <v>47</v>
      </c>
      <c r="F13" s="152">
        <v>50</v>
      </c>
      <c r="G13" s="152">
        <v>3.8800000000000001E-2</v>
      </c>
      <c r="H13" s="137">
        <v>40.933333323099994</v>
      </c>
      <c r="I13" s="138">
        <f t="shared" ref="I13" si="6">H13*50</f>
        <v>2046.6666661549998</v>
      </c>
      <c r="J13" s="121"/>
      <c r="K13" s="153">
        <f t="shared" ref="K13" si="7">H13-(H13*$L$3)</f>
        <v>30.699999992324997</v>
      </c>
      <c r="L13" s="138">
        <f t="shared" ref="L13" si="8">K13*50</f>
        <v>1534.9999996162499</v>
      </c>
      <c r="M13" s="121"/>
      <c r="N13" s="139">
        <f t="shared" ref="N13" si="9">SUM(Q13:Z13)</f>
        <v>0</v>
      </c>
      <c r="O13" s="140">
        <f t="shared" ref="O13" si="10">N13*L13</f>
        <v>0</v>
      </c>
      <c r="P13" s="121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21"/>
      <c r="AB13" s="188"/>
      <c r="AC13" s="126"/>
    </row>
    <row r="14" spans="1:29" ht="15.75" customHeight="1" thickBot="1" x14ac:dyDescent="0.25">
      <c r="A14" s="113"/>
      <c r="B14" s="407"/>
      <c r="C14" s="484"/>
      <c r="D14" s="15" t="s">
        <v>27</v>
      </c>
      <c r="E14" s="143" t="s">
        <v>17</v>
      </c>
      <c r="F14" s="144">
        <v>50</v>
      </c>
      <c r="G14" s="144">
        <v>3.8800000000000001E-2</v>
      </c>
      <c r="H14" s="145">
        <v>31.466666658800001</v>
      </c>
      <c r="I14" s="146">
        <f t="shared" si="0"/>
        <v>1573.33333294</v>
      </c>
      <c r="J14" s="121"/>
      <c r="K14" s="145">
        <f t="shared" si="2"/>
        <v>23.599999994100003</v>
      </c>
      <c r="L14" s="146">
        <f t="shared" si="1"/>
        <v>1179.9999997050002</v>
      </c>
      <c r="M14" s="121"/>
      <c r="N14" s="147">
        <f t="shared" si="3"/>
        <v>0</v>
      </c>
      <c r="O14" s="148">
        <f t="shared" si="4"/>
        <v>0</v>
      </c>
      <c r="P14" s="121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21"/>
      <c r="AB14" s="154">
        <f t="shared" si="5"/>
        <v>0</v>
      </c>
      <c r="AC14" s="126"/>
    </row>
    <row r="15" spans="1:29" ht="9" customHeight="1" thickBot="1" x14ac:dyDescent="0.25">
      <c r="A15" s="113"/>
      <c r="B15" s="155"/>
      <c r="C15" s="156"/>
      <c r="D15" s="68"/>
      <c r="E15" s="157"/>
      <c r="F15" s="158"/>
      <c r="G15" s="159"/>
      <c r="H15" s="160"/>
      <c r="I15" s="161"/>
      <c r="J15" s="121"/>
      <c r="K15" s="162"/>
      <c r="L15" s="161"/>
      <c r="M15" s="121"/>
      <c r="N15" s="163"/>
      <c r="O15" s="164"/>
      <c r="P15" s="121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21"/>
      <c r="AB15" s="166"/>
      <c r="AC15" s="126"/>
    </row>
    <row r="16" spans="1:29" ht="15.75" customHeight="1" x14ac:dyDescent="0.2">
      <c r="A16" s="113"/>
      <c r="B16" s="408" t="s">
        <v>178</v>
      </c>
      <c r="C16" s="485" t="s">
        <v>4</v>
      </c>
      <c r="D16" s="43" t="s">
        <v>155</v>
      </c>
      <c r="E16" s="167" t="s">
        <v>24</v>
      </c>
      <c r="F16" s="168">
        <v>50</v>
      </c>
      <c r="G16" s="168">
        <v>0.1399</v>
      </c>
      <c r="H16" s="169">
        <v>109.19999972700002</v>
      </c>
      <c r="I16" s="170">
        <f t="shared" ref="I16:I24" si="11">H16*50</f>
        <v>5459.9999863500007</v>
      </c>
      <c r="J16" s="121"/>
      <c r="K16" s="129">
        <f t="shared" si="2"/>
        <v>81.899999795250011</v>
      </c>
      <c r="L16" s="130">
        <f t="shared" ref="L16:L24" si="12">K16*50</f>
        <v>4094.9999897625007</v>
      </c>
      <c r="M16" s="121"/>
      <c r="N16" s="131">
        <f t="shared" si="3"/>
        <v>0</v>
      </c>
      <c r="O16" s="132">
        <f t="shared" si="4"/>
        <v>0</v>
      </c>
      <c r="P16" s="121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21"/>
      <c r="AB16" s="134">
        <f t="shared" si="5"/>
        <v>0</v>
      </c>
      <c r="AC16" s="126"/>
    </row>
    <row r="17" spans="1:29" ht="15.75" customHeight="1" x14ac:dyDescent="0.2">
      <c r="A17" s="113"/>
      <c r="B17" s="409"/>
      <c r="C17" s="481"/>
      <c r="D17" s="1" t="s">
        <v>104</v>
      </c>
      <c r="E17" s="135" t="s">
        <v>26</v>
      </c>
      <c r="F17" s="136">
        <v>50</v>
      </c>
      <c r="G17" s="136">
        <v>8.4100000000000008E-2</v>
      </c>
      <c r="H17" s="137">
        <v>65.866666502000001</v>
      </c>
      <c r="I17" s="138">
        <f t="shared" si="11"/>
        <v>3293.3333250999999</v>
      </c>
      <c r="J17" s="121"/>
      <c r="K17" s="137">
        <f t="shared" si="2"/>
        <v>49.399999876500004</v>
      </c>
      <c r="L17" s="138">
        <f t="shared" si="12"/>
        <v>2469.9999938250003</v>
      </c>
      <c r="M17" s="121"/>
      <c r="N17" s="139">
        <f t="shared" si="3"/>
        <v>0</v>
      </c>
      <c r="O17" s="140">
        <f t="shared" si="4"/>
        <v>0</v>
      </c>
      <c r="P17" s="12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21"/>
      <c r="AB17" s="142">
        <f t="shared" si="5"/>
        <v>0</v>
      </c>
      <c r="AC17" s="126"/>
    </row>
    <row r="18" spans="1:29" ht="15.75" customHeight="1" x14ac:dyDescent="0.2">
      <c r="A18" s="113"/>
      <c r="B18" s="409"/>
      <c r="C18" s="481"/>
      <c r="D18" s="1" t="s">
        <v>156</v>
      </c>
      <c r="E18" s="135" t="s">
        <v>28</v>
      </c>
      <c r="F18" s="136">
        <v>50</v>
      </c>
      <c r="G18" s="136">
        <v>8.7100000000000011E-2</v>
      </c>
      <c r="H18" s="137">
        <v>53.999999865000007</v>
      </c>
      <c r="I18" s="138">
        <f t="shared" si="11"/>
        <v>2699.9999932500004</v>
      </c>
      <c r="J18" s="121"/>
      <c r="K18" s="137">
        <f t="shared" si="2"/>
        <v>40.499999898750005</v>
      </c>
      <c r="L18" s="138">
        <f t="shared" si="12"/>
        <v>2024.9999949375003</v>
      </c>
      <c r="M18" s="121"/>
      <c r="N18" s="139">
        <f t="shared" si="3"/>
        <v>0</v>
      </c>
      <c r="O18" s="140">
        <f t="shared" si="4"/>
        <v>0</v>
      </c>
      <c r="P18" s="12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21"/>
      <c r="AB18" s="142">
        <f t="shared" si="5"/>
        <v>0</v>
      </c>
      <c r="AC18" s="126"/>
    </row>
    <row r="19" spans="1:29" ht="15.75" customHeight="1" thickBot="1" x14ac:dyDescent="0.25">
      <c r="A19" s="113"/>
      <c r="B19" s="409"/>
      <c r="C19" s="482"/>
      <c r="D19" s="15" t="s">
        <v>80</v>
      </c>
      <c r="E19" s="143" t="s">
        <v>30</v>
      </c>
      <c r="F19" s="144">
        <v>50</v>
      </c>
      <c r="G19" s="144">
        <v>6.7900000000000002E-2</v>
      </c>
      <c r="H19" s="145">
        <v>45.733333219000002</v>
      </c>
      <c r="I19" s="146">
        <f t="shared" si="11"/>
        <v>2286.6666609500003</v>
      </c>
      <c r="J19" s="121"/>
      <c r="K19" s="145">
        <f t="shared" si="2"/>
        <v>34.299999914250002</v>
      </c>
      <c r="L19" s="146">
        <f t="shared" si="12"/>
        <v>1714.9999957125001</v>
      </c>
      <c r="M19" s="121"/>
      <c r="N19" s="147">
        <f t="shared" si="3"/>
        <v>0</v>
      </c>
      <c r="O19" s="148">
        <f t="shared" si="4"/>
        <v>0</v>
      </c>
      <c r="P19" s="121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21"/>
      <c r="AB19" s="142">
        <f t="shared" si="5"/>
        <v>0</v>
      </c>
      <c r="AC19" s="126"/>
    </row>
    <row r="20" spans="1:29" ht="15.75" customHeight="1" x14ac:dyDescent="0.2">
      <c r="A20" s="113"/>
      <c r="B20" s="409"/>
      <c r="C20" s="483" t="s">
        <v>34</v>
      </c>
      <c r="D20" s="2" t="s">
        <v>103</v>
      </c>
      <c r="E20" s="127" t="s">
        <v>32</v>
      </c>
      <c r="F20" s="128">
        <v>50</v>
      </c>
      <c r="G20" s="128">
        <v>0.1075</v>
      </c>
      <c r="H20" s="129">
        <v>101.066666414</v>
      </c>
      <c r="I20" s="130">
        <f t="shared" si="11"/>
        <v>5053.3333206999996</v>
      </c>
      <c r="J20" s="121"/>
      <c r="K20" s="129">
        <f t="shared" si="2"/>
        <v>75.799999810499997</v>
      </c>
      <c r="L20" s="130">
        <f t="shared" si="12"/>
        <v>3789.9999905249997</v>
      </c>
      <c r="M20" s="121"/>
      <c r="N20" s="131">
        <f t="shared" si="3"/>
        <v>0</v>
      </c>
      <c r="O20" s="132">
        <f t="shared" si="4"/>
        <v>0</v>
      </c>
      <c r="P20" s="121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21"/>
      <c r="AB20" s="142">
        <f t="shared" si="5"/>
        <v>0</v>
      </c>
      <c r="AC20" s="126"/>
    </row>
    <row r="21" spans="1:29" ht="15.75" customHeight="1" x14ac:dyDescent="0.2">
      <c r="A21" s="113"/>
      <c r="B21" s="409"/>
      <c r="C21" s="483"/>
      <c r="D21" s="1" t="s">
        <v>104</v>
      </c>
      <c r="E21" s="135" t="s">
        <v>1</v>
      </c>
      <c r="F21" s="136">
        <v>50</v>
      </c>
      <c r="G21" s="136">
        <v>7.980000000000001E-2</v>
      </c>
      <c r="H21" s="137">
        <v>72.666666485000007</v>
      </c>
      <c r="I21" s="138">
        <f t="shared" si="11"/>
        <v>3633.3333242500003</v>
      </c>
      <c r="J21" s="121"/>
      <c r="K21" s="137">
        <f t="shared" si="2"/>
        <v>54.499999863750006</v>
      </c>
      <c r="L21" s="138">
        <f t="shared" si="12"/>
        <v>2724.9999931875004</v>
      </c>
      <c r="M21" s="121"/>
      <c r="N21" s="139">
        <f t="shared" si="3"/>
        <v>0</v>
      </c>
      <c r="O21" s="140">
        <f t="shared" si="4"/>
        <v>0</v>
      </c>
      <c r="P21" s="12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21"/>
      <c r="AB21" s="142">
        <f t="shared" si="5"/>
        <v>0</v>
      </c>
      <c r="AC21" s="126"/>
    </row>
    <row r="22" spans="1:29" ht="15.75" customHeight="1" x14ac:dyDescent="0.2">
      <c r="A22" s="113"/>
      <c r="B22" s="409"/>
      <c r="C22" s="483"/>
      <c r="D22" s="12" t="s">
        <v>182</v>
      </c>
      <c r="E22" s="151" t="s">
        <v>33</v>
      </c>
      <c r="F22" s="152">
        <v>50</v>
      </c>
      <c r="G22" s="152">
        <v>6.2199999999999998E-2</v>
      </c>
      <c r="H22" s="137">
        <v>59.466666518000004</v>
      </c>
      <c r="I22" s="138">
        <f t="shared" si="11"/>
        <v>2973.3333259000001</v>
      </c>
      <c r="J22" s="121"/>
      <c r="K22" s="153">
        <f t="shared" si="2"/>
        <v>44.599999888500001</v>
      </c>
      <c r="L22" s="138">
        <f t="shared" si="12"/>
        <v>2229.9999944249998</v>
      </c>
      <c r="M22" s="121"/>
      <c r="N22" s="139">
        <f t="shared" si="3"/>
        <v>0</v>
      </c>
      <c r="O22" s="140">
        <f t="shared" si="4"/>
        <v>0</v>
      </c>
      <c r="P22" s="12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21"/>
      <c r="AB22" s="142">
        <f t="shared" si="5"/>
        <v>0</v>
      </c>
      <c r="AC22" s="126"/>
    </row>
    <row r="23" spans="1:29" ht="15.75" customHeight="1" x14ac:dyDescent="0.2">
      <c r="A23" s="113"/>
      <c r="B23" s="409"/>
      <c r="C23" s="483"/>
      <c r="D23" s="12" t="s">
        <v>183</v>
      </c>
      <c r="E23" s="151" t="s">
        <v>47</v>
      </c>
      <c r="F23" s="152">
        <v>50</v>
      </c>
      <c r="G23" s="152">
        <v>6.2199999999999998E-2</v>
      </c>
      <c r="H23" s="137">
        <v>50.533333206999998</v>
      </c>
      <c r="I23" s="138">
        <f t="shared" ref="I23" si="13">H23*50</f>
        <v>2526.6666603499998</v>
      </c>
      <c r="J23" s="121"/>
      <c r="K23" s="153">
        <f t="shared" ref="K23" si="14">H23-(H23*$L$3)</f>
        <v>37.899999905249999</v>
      </c>
      <c r="L23" s="138">
        <f t="shared" ref="L23" si="15">K23*50</f>
        <v>1894.9999952624999</v>
      </c>
      <c r="M23" s="121"/>
      <c r="N23" s="139">
        <f t="shared" ref="N23" si="16">SUM(Q23:Z23)</f>
        <v>0</v>
      </c>
      <c r="O23" s="140">
        <f t="shared" ref="O23" si="17">N23*L23</f>
        <v>0</v>
      </c>
      <c r="P23" s="121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21"/>
      <c r="AB23" s="189"/>
      <c r="AC23" s="126"/>
    </row>
    <row r="24" spans="1:29" ht="15.75" customHeight="1" thickBot="1" x14ac:dyDescent="0.25">
      <c r="A24" s="113"/>
      <c r="B24" s="410"/>
      <c r="C24" s="484"/>
      <c r="D24" s="15" t="s">
        <v>80</v>
      </c>
      <c r="E24" s="143" t="s">
        <v>17</v>
      </c>
      <c r="F24" s="144">
        <v>50</v>
      </c>
      <c r="G24" s="144">
        <v>6.2199999999999998E-2</v>
      </c>
      <c r="H24" s="145">
        <v>38.933333236000003</v>
      </c>
      <c r="I24" s="146">
        <f t="shared" si="11"/>
        <v>1946.6666618000002</v>
      </c>
      <c r="J24" s="121"/>
      <c r="K24" s="145">
        <f t="shared" si="2"/>
        <v>29.199999927</v>
      </c>
      <c r="L24" s="146">
        <f t="shared" si="12"/>
        <v>1459.9999963499999</v>
      </c>
      <c r="M24" s="121"/>
      <c r="N24" s="147">
        <f t="shared" si="3"/>
        <v>0</v>
      </c>
      <c r="O24" s="148">
        <f t="shared" si="4"/>
        <v>0</v>
      </c>
      <c r="P24" s="121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21"/>
      <c r="AB24" s="171">
        <f t="shared" si="5"/>
        <v>0</v>
      </c>
      <c r="AC24" s="126"/>
    </row>
    <row r="25" spans="1:29" ht="15" x14ac:dyDescent="0.2">
      <c r="A25" s="113"/>
      <c r="B25" s="121"/>
      <c r="C25" s="424" t="s">
        <v>179</v>
      </c>
      <c r="D25" s="425"/>
      <c r="E25" s="425"/>
      <c r="F25" s="425"/>
      <c r="G25" s="425"/>
      <c r="H25" s="425"/>
      <c r="I25" s="426"/>
      <c r="J25" s="121"/>
      <c r="K25" s="121"/>
      <c r="L25" s="121"/>
      <c r="M25" s="121"/>
      <c r="N25" s="172">
        <f>SUM(N6:N24)</f>
        <v>0</v>
      </c>
      <c r="O25" s="173">
        <f>SUM(O6:O24)</f>
        <v>0</v>
      </c>
      <c r="P25" s="121"/>
      <c r="Q25" s="174">
        <f>SUM(Q6:Q24)</f>
        <v>0</v>
      </c>
      <c r="R25" s="174">
        <f t="shared" ref="R25:Z25" si="18">SUM(R6:R24)</f>
        <v>0</v>
      </c>
      <c r="S25" s="174">
        <f t="shared" si="18"/>
        <v>0</v>
      </c>
      <c r="T25" s="174">
        <f t="shared" si="18"/>
        <v>0</v>
      </c>
      <c r="U25" s="174">
        <f t="shared" si="18"/>
        <v>0</v>
      </c>
      <c r="V25" s="174">
        <f t="shared" si="18"/>
        <v>0</v>
      </c>
      <c r="W25" s="174">
        <f t="shared" si="18"/>
        <v>0</v>
      </c>
      <c r="X25" s="174">
        <f t="shared" si="18"/>
        <v>0</v>
      </c>
      <c r="Y25" s="174">
        <f t="shared" ref="Y25" si="19">SUM(Y6:Y24)</f>
        <v>0</v>
      </c>
      <c r="Z25" s="174">
        <f t="shared" si="18"/>
        <v>0</v>
      </c>
      <c r="AA25" s="121"/>
      <c r="AB25" s="175">
        <f>SUM(AB6:AB24)</f>
        <v>0</v>
      </c>
      <c r="AC25" s="126"/>
    </row>
    <row r="26" spans="1:29" x14ac:dyDescent="0.2">
      <c r="A26" s="113"/>
      <c r="B26" s="121"/>
      <c r="C26" s="427" t="s">
        <v>180</v>
      </c>
      <c r="D26" s="428"/>
      <c r="E26" s="428"/>
      <c r="F26" s="428"/>
      <c r="G26" s="428"/>
      <c r="H26" s="428"/>
      <c r="I26" s="429"/>
      <c r="J26" s="121"/>
      <c r="K26" s="121"/>
      <c r="L26" s="121"/>
      <c r="M26" s="121"/>
      <c r="N26" s="176" t="s">
        <v>114</v>
      </c>
      <c r="O26" s="140">
        <f>O25*21%</f>
        <v>0</v>
      </c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6"/>
    </row>
    <row r="27" spans="1:29" ht="15.75" thickBot="1" x14ac:dyDescent="0.25">
      <c r="A27" s="113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77" t="s">
        <v>87</v>
      </c>
      <c r="O27" s="178">
        <f>SUM(O25:O26)</f>
        <v>0</v>
      </c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6"/>
    </row>
    <row r="28" spans="1:29" x14ac:dyDescent="0.2">
      <c r="A28" s="113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6"/>
    </row>
    <row r="29" spans="1:29" x14ac:dyDescent="0.2">
      <c r="A29" s="113"/>
      <c r="B29" s="121"/>
      <c r="C29" s="121"/>
      <c r="D29" s="121"/>
      <c r="E29" s="179" t="s">
        <v>147</v>
      </c>
      <c r="F29" s="121"/>
      <c r="G29" s="121"/>
      <c r="H29" s="121"/>
      <c r="I29" s="121"/>
      <c r="J29" s="121"/>
      <c r="K29" s="121"/>
      <c r="L29" s="121"/>
      <c r="M29" s="121"/>
      <c r="N29" s="180" t="s">
        <v>139</v>
      </c>
      <c r="O29" s="181">
        <f>+O25*10.5%</f>
        <v>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6"/>
    </row>
    <row r="30" spans="1:29" ht="15.75" thickBot="1" x14ac:dyDescent="0.25">
      <c r="A30" s="113"/>
      <c r="B30" s="121"/>
      <c r="C30" s="121"/>
      <c r="D30" s="121"/>
      <c r="E30" s="182">
        <f>+AB25</f>
        <v>0</v>
      </c>
      <c r="F30" s="121"/>
      <c r="G30" s="121"/>
      <c r="H30" s="121"/>
      <c r="I30" s="121"/>
      <c r="J30" s="121"/>
      <c r="K30" s="121"/>
      <c r="L30" s="121"/>
      <c r="M30" s="121"/>
      <c r="N30" s="177" t="s">
        <v>87</v>
      </c>
      <c r="O30" s="183">
        <f>+O25+O29</f>
        <v>0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6"/>
    </row>
    <row r="31" spans="1:29" x14ac:dyDescent="0.2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6"/>
    </row>
    <row r="32" spans="1:29" x14ac:dyDescent="0.2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</row>
  </sheetData>
  <sheetProtection algorithmName="SHA-512" hashValue="OYHWRcwWiclUWTiARtfbDZn4Pv9tyG6pJuOWRaf34DMXWFo8eYVvnrsR6Exd/5dUw3inzSvwlYitXLzbXgaxyQ==" saltValue="QAkylVdZm7nNATqKpC2RYg==" spinCount="100000" sheet="1" objects="1" scenarios="1"/>
  <protectedRanges>
    <protectedRange sqref="Q6:Z14 Q16:Z24" name="Modificable"/>
  </protectedRanges>
  <mergeCells count="15">
    <mergeCell ref="C25:I25"/>
    <mergeCell ref="C26:I26"/>
    <mergeCell ref="E5:F5"/>
    <mergeCell ref="B6:B14"/>
    <mergeCell ref="C6:C9"/>
    <mergeCell ref="C10:C14"/>
    <mergeCell ref="B16:B24"/>
    <mergeCell ref="C16:C19"/>
    <mergeCell ref="C20:C24"/>
    <mergeCell ref="K4:L4"/>
    <mergeCell ref="H4:I4"/>
    <mergeCell ref="N4:O4"/>
    <mergeCell ref="B5:C5"/>
    <mergeCell ref="B4:E4"/>
    <mergeCell ref="B3:I3"/>
  </mergeCells>
  <conditionalFormatting sqref="AB6:AB24">
    <cfRule type="dataBar" priority="6">
      <dataBar>
        <cfvo type="min"/>
        <cfvo type="max"/>
        <color rgb="FFFF555A"/>
      </dataBar>
    </cfRule>
  </conditionalFormatting>
  <conditionalFormatting sqref="N6:N14 N16:N24">
    <cfRule type="cellIs" dxfId="3" priority="1" operator="equal">
      <formula>0</formula>
    </cfRule>
  </conditionalFormatting>
  <printOptions horizontalCentered="1"/>
  <pageMargins left="0.35433070866141736" right="0.35433070866141736" top="0.47" bottom="0.35433070866141736" header="0.23622047244094491" footer="0.19685039370078741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Z73"/>
  <sheetViews>
    <sheetView showGridLines="0" zoomScale="90" zoomScaleNormal="90" workbookViewId="0">
      <pane ySplit="1" topLeftCell="A2" activePane="bottomLeft" state="frozen"/>
      <selection activeCell="L3" sqref="L3"/>
      <selection pane="bottomLeft" activeCell="R6" sqref="R6"/>
    </sheetView>
  </sheetViews>
  <sheetFormatPr baseColWidth="10" defaultColWidth="12" defaultRowHeight="14.25" x14ac:dyDescent="0.2"/>
  <cols>
    <col min="1" max="1" width="1.5" style="196" customWidth="1"/>
    <col min="2" max="2" width="5.33203125" style="196" customWidth="1"/>
    <col min="3" max="3" width="5.83203125" style="196" customWidth="1"/>
    <col min="4" max="4" width="8.5" style="196" customWidth="1"/>
    <col min="5" max="5" width="11.6640625" style="196" customWidth="1"/>
    <col min="6" max="6" width="12" style="196" customWidth="1"/>
    <col min="7" max="7" width="8" style="196" hidden="1" customWidth="1"/>
    <col min="8" max="8" width="12.6640625" style="196" hidden="1" customWidth="1"/>
    <col min="9" max="9" width="14.5" style="196" customWidth="1"/>
    <col min="10" max="10" width="16.33203125" style="196" customWidth="1"/>
    <col min="11" max="11" width="2.5" style="196" customWidth="1"/>
    <col min="12" max="12" width="14.5" style="196" customWidth="1"/>
    <col min="13" max="13" width="16.33203125" style="196" customWidth="1"/>
    <col min="14" max="14" width="2.5" style="196" customWidth="1"/>
    <col min="15" max="15" width="12.83203125" style="196" customWidth="1"/>
    <col min="16" max="16" width="21" style="196" customWidth="1"/>
    <col min="17" max="17" width="2.83203125" style="196" customWidth="1"/>
    <col min="18" max="24" width="10.5" style="196" customWidth="1"/>
    <col min="25" max="25" width="2.6640625" style="196" customWidth="1"/>
    <col min="26" max="26" width="16.6640625" style="196" customWidth="1"/>
    <col min="27" max="16384" width="12" style="196"/>
  </cols>
  <sheetData>
    <row r="1" spans="1:26" s="191" customFormat="1" ht="51" customHeight="1" x14ac:dyDescent="0.2">
      <c r="A1" s="190" t="s">
        <v>247</v>
      </c>
      <c r="X1" s="192" t="s">
        <v>242</v>
      </c>
      <c r="Y1" s="192"/>
      <c r="Z1" s="192"/>
    </row>
    <row r="2" spans="1:26" s="191" customFormat="1" ht="8.25" customHeight="1" x14ac:dyDescent="0.2">
      <c r="X2" s="192"/>
      <c r="Y2" s="192"/>
      <c r="Z2" s="192"/>
    </row>
    <row r="3" spans="1:26" s="193" customFormat="1" ht="23.25" customHeight="1" x14ac:dyDescent="0.2">
      <c r="C3" s="442" t="s">
        <v>248</v>
      </c>
      <c r="D3" s="442"/>
      <c r="E3" s="442"/>
      <c r="F3" s="442"/>
      <c r="G3" s="442"/>
      <c r="H3" s="442"/>
      <c r="I3" s="442"/>
      <c r="J3" s="442"/>
      <c r="L3" s="194" t="s">
        <v>184</v>
      </c>
      <c r="M3" s="195">
        <v>0.25</v>
      </c>
    </row>
    <row r="4" spans="1:26" ht="21.75" customHeight="1" x14ac:dyDescent="0.2">
      <c r="C4" s="435" t="s">
        <v>21</v>
      </c>
      <c r="D4" s="436"/>
      <c r="E4" s="436"/>
      <c r="F4" s="437"/>
      <c r="G4" s="197"/>
      <c r="H4" s="197"/>
      <c r="I4" s="434" t="s">
        <v>172</v>
      </c>
      <c r="J4" s="434"/>
      <c r="K4" s="198"/>
      <c r="L4" s="434" t="s">
        <v>173</v>
      </c>
      <c r="M4" s="434"/>
      <c r="N4" s="198"/>
      <c r="O4" s="438" t="s">
        <v>83</v>
      </c>
      <c r="P4" s="439"/>
    </row>
    <row r="5" spans="1:26" ht="38.25" customHeight="1" thickBot="1" x14ac:dyDescent="0.25">
      <c r="B5" s="199"/>
      <c r="C5" s="200" t="s">
        <v>20</v>
      </c>
      <c r="D5" s="201" t="s">
        <v>123</v>
      </c>
      <c r="E5" s="201" t="s">
        <v>126</v>
      </c>
      <c r="F5" s="432" t="s">
        <v>0</v>
      </c>
      <c r="G5" s="432"/>
      <c r="H5" s="200" t="s">
        <v>148</v>
      </c>
      <c r="I5" s="202" t="s">
        <v>115</v>
      </c>
      <c r="J5" s="200" t="s">
        <v>116</v>
      </c>
      <c r="L5" s="202" t="s">
        <v>185</v>
      </c>
      <c r="M5" s="200" t="s">
        <v>125</v>
      </c>
      <c r="O5" s="203" t="s">
        <v>85</v>
      </c>
      <c r="P5" s="203" t="s">
        <v>88</v>
      </c>
      <c r="R5" s="200" t="s">
        <v>89</v>
      </c>
      <c r="S5" s="200" t="s">
        <v>90</v>
      </c>
      <c r="T5" s="200" t="s">
        <v>91</v>
      </c>
      <c r="U5" s="200" t="s">
        <v>92</v>
      </c>
      <c r="V5" s="200" t="s">
        <v>138</v>
      </c>
      <c r="W5" s="200" t="s">
        <v>93</v>
      </c>
      <c r="X5" s="200" t="s">
        <v>169</v>
      </c>
      <c r="Y5" s="204"/>
      <c r="Z5" s="201" t="s">
        <v>146</v>
      </c>
    </row>
    <row r="6" spans="1:26" ht="15.75" customHeight="1" x14ac:dyDescent="0.2">
      <c r="B6" s="446" t="s">
        <v>199</v>
      </c>
      <c r="C6" s="486" t="s">
        <v>5</v>
      </c>
      <c r="D6" s="274" t="s">
        <v>6</v>
      </c>
      <c r="E6" s="69" t="s">
        <v>117</v>
      </c>
      <c r="F6" s="205" t="s">
        <v>16</v>
      </c>
      <c r="G6" s="206">
        <v>50</v>
      </c>
      <c r="H6" s="207">
        <v>0.77500000000000002</v>
      </c>
      <c r="I6" s="208">
        <v>16.933332910000001</v>
      </c>
      <c r="J6" s="209">
        <f t="shared" ref="J6:J15" si="0">I6*50</f>
        <v>846.66664550000007</v>
      </c>
      <c r="L6" s="210">
        <f t="shared" ref="L6:L15" si="1">I6-(I6*$M$3)</f>
        <v>12.6999996825</v>
      </c>
      <c r="M6" s="211">
        <f t="shared" ref="M6:M26" si="2">L6*50</f>
        <v>634.99998412499997</v>
      </c>
      <c r="O6" s="212">
        <f>SUM(R6:X6)</f>
        <v>0</v>
      </c>
      <c r="P6" s="213">
        <f t="shared" ref="P6:P26" si="3">O6*M6</f>
        <v>0</v>
      </c>
      <c r="R6" s="214"/>
      <c r="S6" s="214"/>
      <c r="T6" s="214"/>
      <c r="U6" s="214"/>
      <c r="V6" s="214"/>
      <c r="W6" s="214"/>
      <c r="X6" s="214"/>
      <c r="Y6" s="215"/>
      <c r="Z6" s="216">
        <f>O6*H6</f>
        <v>0</v>
      </c>
    </row>
    <row r="7" spans="1:26" ht="15.75" customHeight="1" x14ac:dyDescent="0.2">
      <c r="B7" s="447"/>
      <c r="C7" s="487"/>
      <c r="D7" s="275" t="s">
        <v>7</v>
      </c>
      <c r="E7" s="70" t="s">
        <v>118</v>
      </c>
      <c r="F7" s="217" t="s">
        <v>17</v>
      </c>
      <c r="G7" s="218">
        <v>50</v>
      </c>
      <c r="H7" s="219">
        <v>1.36</v>
      </c>
      <c r="I7" s="220">
        <v>33.866665820000001</v>
      </c>
      <c r="J7" s="221">
        <f t="shared" si="0"/>
        <v>1693.3332910000001</v>
      </c>
      <c r="L7" s="220">
        <f t="shared" si="1"/>
        <v>25.399999364999999</v>
      </c>
      <c r="M7" s="221">
        <f t="shared" si="2"/>
        <v>1269.9999682499999</v>
      </c>
      <c r="O7" s="222">
        <f t="shared" ref="O7:O26" si="4">SUM(R7:X7)</f>
        <v>0</v>
      </c>
      <c r="P7" s="223">
        <f t="shared" si="3"/>
        <v>0</v>
      </c>
      <c r="R7" s="224"/>
      <c r="S7" s="224"/>
      <c r="T7" s="224"/>
      <c r="U7" s="224"/>
      <c r="V7" s="224"/>
      <c r="W7" s="224"/>
      <c r="X7" s="224"/>
      <c r="Y7" s="215"/>
      <c r="Z7" s="225">
        <f t="shared" ref="Z7:Z15" si="5">O7*H7</f>
        <v>0</v>
      </c>
    </row>
    <row r="8" spans="1:26" ht="15.75" customHeight="1" x14ac:dyDescent="0.2">
      <c r="B8" s="447"/>
      <c r="C8" s="487"/>
      <c r="D8" s="275" t="s">
        <v>8</v>
      </c>
      <c r="E8" s="70" t="s">
        <v>157</v>
      </c>
      <c r="F8" s="217" t="s">
        <v>18</v>
      </c>
      <c r="G8" s="218">
        <v>50</v>
      </c>
      <c r="H8" s="219">
        <v>2.2450000000000001</v>
      </c>
      <c r="I8" s="220">
        <v>51.066665389999997</v>
      </c>
      <c r="J8" s="221">
        <f t="shared" si="0"/>
        <v>2553.3332694999999</v>
      </c>
      <c r="L8" s="220">
        <f t="shared" si="1"/>
        <v>38.299999042499998</v>
      </c>
      <c r="M8" s="221">
        <f t="shared" si="2"/>
        <v>1914.9999521249999</v>
      </c>
      <c r="O8" s="222">
        <f t="shared" si="4"/>
        <v>0</v>
      </c>
      <c r="P8" s="223">
        <f t="shared" si="3"/>
        <v>0</v>
      </c>
      <c r="R8" s="224"/>
      <c r="S8" s="224"/>
      <c r="T8" s="224"/>
      <c r="U8" s="224"/>
      <c r="V8" s="224"/>
      <c r="W8" s="224"/>
      <c r="X8" s="224"/>
      <c r="Y8" s="215"/>
      <c r="Z8" s="225">
        <f t="shared" si="5"/>
        <v>0</v>
      </c>
    </row>
    <row r="9" spans="1:26" ht="15.75" customHeight="1" x14ac:dyDescent="0.2">
      <c r="B9" s="447"/>
      <c r="C9" s="487"/>
      <c r="D9" s="275" t="s">
        <v>9</v>
      </c>
      <c r="E9" s="70" t="s">
        <v>158</v>
      </c>
      <c r="F9" s="217" t="s">
        <v>1</v>
      </c>
      <c r="G9" s="218">
        <v>50</v>
      </c>
      <c r="H9" s="219">
        <v>2.85</v>
      </c>
      <c r="I9" s="220">
        <v>67.733331640000003</v>
      </c>
      <c r="J9" s="221">
        <f t="shared" si="0"/>
        <v>3386.6665820000003</v>
      </c>
      <c r="L9" s="220">
        <f t="shared" si="1"/>
        <v>50.799998729999999</v>
      </c>
      <c r="M9" s="221">
        <f t="shared" si="2"/>
        <v>2539.9999364999999</v>
      </c>
      <c r="O9" s="222">
        <f t="shared" si="4"/>
        <v>0</v>
      </c>
      <c r="P9" s="223">
        <f t="shared" si="3"/>
        <v>0</v>
      </c>
      <c r="R9" s="224"/>
      <c r="S9" s="224"/>
      <c r="T9" s="224"/>
      <c r="U9" s="224"/>
      <c r="V9" s="224"/>
      <c r="W9" s="224"/>
      <c r="X9" s="224"/>
      <c r="Y9" s="215"/>
      <c r="Z9" s="225">
        <f t="shared" si="5"/>
        <v>0</v>
      </c>
    </row>
    <row r="10" spans="1:26" ht="15.75" customHeight="1" thickBot="1" x14ac:dyDescent="0.25">
      <c r="B10" s="447"/>
      <c r="C10" s="488"/>
      <c r="D10" s="276" t="s">
        <v>10</v>
      </c>
      <c r="E10" s="71" t="s">
        <v>121</v>
      </c>
      <c r="F10" s="226" t="s">
        <v>19</v>
      </c>
      <c r="G10" s="227">
        <v>50</v>
      </c>
      <c r="H10" s="228">
        <v>3.6</v>
      </c>
      <c r="I10" s="229">
        <v>81.866664619999995</v>
      </c>
      <c r="J10" s="230">
        <f t="shared" si="0"/>
        <v>4093.3332309999996</v>
      </c>
      <c r="L10" s="229">
        <f t="shared" si="1"/>
        <v>61.399998464999996</v>
      </c>
      <c r="M10" s="230">
        <f t="shared" si="2"/>
        <v>3069.9999232499999</v>
      </c>
      <c r="O10" s="231">
        <f t="shared" si="4"/>
        <v>0</v>
      </c>
      <c r="P10" s="232">
        <f t="shared" si="3"/>
        <v>0</v>
      </c>
      <c r="R10" s="233"/>
      <c r="S10" s="233"/>
      <c r="T10" s="233"/>
      <c r="U10" s="233"/>
      <c r="V10" s="233"/>
      <c r="W10" s="233"/>
      <c r="X10" s="233"/>
      <c r="Y10" s="215"/>
      <c r="Z10" s="234">
        <f t="shared" si="5"/>
        <v>0</v>
      </c>
    </row>
    <row r="11" spans="1:26" ht="15.75" customHeight="1" x14ac:dyDescent="0.2">
      <c r="B11" s="447"/>
      <c r="C11" s="489" t="s">
        <v>4</v>
      </c>
      <c r="D11" s="277" t="s">
        <v>11</v>
      </c>
      <c r="E11" s="72" t="s">
        <v>119</v>
      </c>
      <c r="F11" s="235" t="s">
        <v>186</v>
      </c>
      <c r="G11" s="236">
        <v>50</v>
      </c>
      <c r="H11" s="237">
        <v>0.95</v>
      </c>
      <c r="I11" s="210">
        <v>16.266666260000001</v>
      </c>
      <c r="J11" s="211">
        <f t="shared" si="0"/>
        <v>813.33331300000009</v>
      </c>
      <c r="L11" s="210">
        <f t="shared" si="1"/>
        <v>12.199999695000001</v>
      </c>
      <c r="M11" s="211">
        <f t="shared" si="2"/>
        <v>609.99998475000007</v>
      </c>
      <c r="O11" s="212">
        <f t="shared" si="4"/>
        <v>0</v>
      </c>
      <c r="P11" s="213">
        <f t="shared" si="3"/>
        <v>0</v>
      </c>
      <c r="R11" s="214"/>
      <c r="S11" s="214"/>
      <c r="T11" s="214"/>
      <c r="U11" s="214"/>
      <c r="V11" s="214"/>
      <c r="W11" s="214"/>
      <c r="X11" s="214"/>
      <c r="Y11" s="215"/>
      <c r="Z11" s="216">
        <f t="shared" si="5"/>
        <v>0</v>
      </c>
    </row>
    <row r="12" spans="1:26" ht="15.75" customHeight="1" x14ac:dyDescent="0.2">
      <c r="B12" s="447"/>
      <c r="C12" s="487"/>
      <c r="D12" s="275" t="s">
        <v>12</v>
      </c>
      <c r="E12" s="70" t="s">
        <v>120</v>
      </c>
      <c r="F12" s="217" t="s">
        <v>187</v>
      </c>
      <c r="G12" s="218">
        <v>50</v>
      </c>
      <c r="H12" s="219">
        <v>1.21</v>
      </c>
      <c r="I12" s="220">
        <v>22.533332769999998</v>
      </c>
      <c r="J12" s="221">
        <f t="shared" si="0"/>
        <v>1126.6666384999999</v>
      </c>
      <c r="L12" s="220">
        <f t="shared" si="1"/>
        <v>16.899999577499997</v>
      </c>
      <c r="M12" s="221">
        <f t="shared" si="2"/>
        <v>844.9999788749999</v>
      </c>
      <c r="O12" s="222">
        <f t="shared" si="4"/>
        <v>0</v>
      </c>
      <c r="P12" s="223">
        <f t="shared" si="3"/>
        <v>0</v>
      </c>
      <c r="R12" s="224"/>
      <c r="S12" s="224"/>
      <c r="T12" s="224"/>
      <c r="U12" s="224"/>
      <c r="V12" s="224"/>
      <c r="W12" s="224"/>
      <c r="X12" s="224"/>
      <c r="Y12" s="215"/>
      <c r="Z12" s="225">
        <f t="shared" si="5"/>
        <v>0</v>
      </c>
    </row>
    <row r="13" spans="1:26" ht="15.75" customHeight="1" x14ac:dyDescent="0.2">
      <c r="B13" s="447"/>
      <c r="C13" s="487"/>
      <c r="D13" s="275" t="s">
        <v>13</v>
      </c>
      <c r="E13" s="70" t="s">
        <v>157</v>
      </c>
      <c r="F13" s="217" t="s">
        <v>188</v>
      </c>
      <c r="G13" s="218">
        <v>50</v>
      </c>
      <c r="H13" s="219">
        <v>1.87</v>
      </c>
      <c r="I13" s="220">
        <v>40.799998980000005</v>
      </c>
      <c r="J13" s="221">
        <f t="shared" si="0"/>
        <v>2039.9999490000002</v>
      </c>
      <c r="L13" s="220">
        <f t="shared" si="1"/>
        <v>30.599999235000006</v>
      </c>
      <c r="M13" s="221">
        <f t="shared" si="2"/>
        <v>1529.9999617500002</v>
      </c>
      <c r="O13" s="222">
        <f t="shared" si="4"/>
        <v>0</v>
      </c>
      <c r="P13" s="223">
        <f t="shared" si="3"/>
        <v>0</v>
      </c>
      <c r="R13" s="224"/>
      <c r="S13" s="224"/>
      <c r="T13" s="224"/>
      <c r="U13" s="224"/>
      <c r="V13" s="224"/>
      <c r="W13" s="224"/>
      <c r="X13" s="224"/>
      <c r="Y13" s="215"/>
      <c r="Z13" s="225">
        <f t="shared" si="5"/>
        <v>0</v>
      </c>
    </row>
    <row r="14" spans="1:26" ht="15.75" customHeight="1" x14ac:dyDescent="0.2">
      <c r="B14" s="447"/>
      <c r="C14" s="487"/>
      <c r="D14" s="275" t="s">
        <v>14</v>
      </c>
      <c r="E14" s="70" t="s">
        <v>158</v>
      </c>
      <c r="F14" s="217" t="s">
        <v>189</v>
      </c>
      <c r="G14" s="218">
        <v>50</v>
      </c>
      <c r="H14" s="219">
        <v>2.27</v>
      </c>
      <c r="I14" s="220">
        <v>51.066665389999997</v>
      </c>
      <c r="J14" s="221">
        <f t="shared" si="0"/>
        <v>2553.3332694999999</v>
      </c>
      <c r="L14" s="220">
        <f t="shared" si="1"/>
        <v>38.299999042499998</v>
      </c>
      <c r="M14" s="221">
        <f t="shared" si="2"/>
        <v>1914.9999521249999</v>
      </c>
      <c r="O14" s="222">
        <f t="shared" si="4"/>
        <v>0</v>
      </c>
      <c r="P14" s="223">
        <f t="shared" si="3"/>
        <v>0</v>
      </c>
      <c r="R14" s="224"/>
      <c r="S14" s="224"/>
      <c r="T14" s="224"/>
      <c r="U14" s="224"/>
      <c r="V14" s="224"/>
      <c r="W14" s="224"/>
      <c r="X14" s="224"/>
      <c r="Y14" s="215"/>
      <c r="Z14" s="225">
        <f t="shared" si="5"/>
        <v>0</v>
      </c>
    </row>
    <row r="15" spans="1:26" ht="15.75" customHeight="1" thickBot="1" x14ac:dyDescent="0.25">
      <c r="B15" s="448"/>
      <c r="C15" s="488"/>
      <c r="D15" s="276" t="s">
        <v>15</v>
      </c>
      <c r="E15" s="71" t="s">
        <v>159</v>
      </c>
      <c r="F15" s="226" t="s">
        <v>190</v>
      </c>
      <c r="G15" s="227">
        <v>50</v>
      </c>
      <c r="H15" s="228">
        <v>3.4849999999999999</v>
      </c>
      <c r="I15" s="229">
        <v>67.733331640000003</v>
      </c>
      <c r="J15" s="230">
        <f t="shared" si="0"/>
        <v>3386.6665820000003</v>
      </c>
      <c r="L15" s="229">
        <f t="shared" si="1"/>
        <v>50.799998729999999</v>
      </c>
      <c r="M15" s="230">
        <f t="shared" si="2"/>
        <v>2539.9999364999999</v>
      </c>
      <c r="O15" s="231">
        <f t="shared" si="4"/>
        <v>0</v>
      </c>
      <c r="P15" s="232">
        <f t="shared" si="3"/>
        <v>0</v>
      </c>
      <c r="R15" s="233"/>
      <c r="S15" s="233"/>
      <c r="T15" s="233"/>
      <c r="U15" s="233"/>
      <c r="V15" s="233"/>
      <c r="W15" s="233"/>
      <c r="X15" s="233"/>
      <c r="Y15" s="215"/>
      <c r="Z15" s="234">
        <f t="shared" si="5"/>
        <v>0</v>
      </c>
    </row>
    <row r="16" spans="1:26" ht="6" customHeight="1" thickBot="1" x14ac:dyDescent="0.25">
      <c r="B16" s="238"/>
      <c r="C16" s="239"/>
      <c r="D16" s="73"/>
      <c r="E16" s="74"/>
      <c r="F16" s="240"/>
      <c r="G16" s="241"/>
      <c r="H16" s="242"/>
      <c r="I16" s="243"/>
      <c r="J16" s="244"/>
      <c r="L16" s="243"/>
      <c r="M16" s="244"/>
      <c r="O16" s="245"/>
      <c r="P16" s="246"/>
      <c r="R16" s="247"/>
      <c r="S16" s="247"/>
      <c r="T16" s="247"/>
      <c r="U16" s="247"/>
      <c r="V16" s="248"/>
      <c r="W16" s="249"/>
      <c r="X16" s="249"/>
      <c r="Y16" s="215"/>
      <c r="Z16" s="249"/>
    </row>
    <row r="17" spans="1:26" ht="15.75" customHeight="1" x14ac:dyDescent="0.2">
      <c r="B17" s="449" t="s">
        <v>200</v>
      </c>
      <c r="C17" s="489" t="s">
        <v>5</v>
      </c>
      <c r="D17" s="277" t="s">
        <v>6</v>
      </c>
      <c r="E17" s="72" t="s">
        <v>160</v>
      </c>
      <c r="F17" s="235" t="s">
        <v>16</v>
      </c>
      <c r="G17" s="236">
        <v>50</v>
      </c>
      <c r="H17" s="237">
        <v>0.82</v>
      </c>
      <c r="I17" s="210">
        <v>18.26666621</v>
      </c>
      <c r="J17" s="211">
        <f t="shared" ref="J17:J26" si="6">I17*50</f>
        <v>913.33331050000004</v>
      </c>
      <c r="K17" s="250"/>
      <c r="L17" s="210">
        <f t="shared" ref="L17:L26" si="7">I17-(I17*$M$3)</f>
        <v>13.699999657500001</v>
      </c>
      <c r="M17" s="211">
        <f t="shared" si="2"/>
        <v>684.99998287500011</v>
      </c>
      <c r="O17" s="212">
        <f t="shared" si="4"/>
        <v>0</v>
      </c>
      <c r="P17" s="213">
        <f t="shared" si="3"/>
        <v>0</v>
      </c>
      <c r="Q17" s="250"/>
      <c r="R17" s="214"/>
      <c r="S17" s="214"/>
      <c r="T17" s="214"/>
      <c r="U17" s="214"/>
      <c r="V17" s="214"/>
      <c r="W17" s="214"/>
      <c r="X17" s="214"/>
      <c r="Y17" s="215"/>
      <c r="Z17" s="216">
        <f t="shared" ref="Z17:Z26" si="8">O17*H17</f>
        <v>0</v>
      </c>
    </row>
    <row r="18" spans="1:26" ht="15.75" customHeight="1" x14ac:dyDescent="0.2">
      <c r="B18" s="447"/>
      <c r="C18" s="487"/>
      <c r="D18" s="275" t="s">
        <v>7</v>
      </c>
      <c r="E18" s="70" t="s">
        <v>119</v>
      </c>
      <c r="F18" s="217" t="s">
        <v>17</v>
      </c>
      <c r="G18" s="218">
        <v>50</v>
      </c>
      <c r="H18" s="219">
        <v>1.605</v>
      </c>
      <c r="I18" s="220">
        <v>36.66666575</v>
      </c>
      <c r="J18" s="221">
        <f t="shared" si="6"/>
        <v>1833.3332875000001</v>
      </c>
      <c r="L18" s="220">
        <f t="shared" si="7"/>
        <v>27.499999312500002</v>
      </c>
      <c r="M18" s="221">
        <f t="shared" si="2"/>
        <v>1374.9999656250002</v>
      </c>
      <c r="O18" s="222">
        <f t="shared" si="4"/>
        <v>0</v>
      </c>
      <c r="P18" s="223">
        <f t="shared" si="3"/>
        <v>0</v>
      </c>
      <c r="R18" s="224"/>
      <c r="S18" s="224"/>
      <c r="T18" s="224"/>
      <c r="U18" s="224"/>
      <c r="V18" s="224"/>
      <c r="W18" s="224"/>
      <c r="X18" s="224"/>
      <c r="Y18" s="215"/>
      <c r="Z18" s="225">
        <f t="shared" si="8"/>
        <v>0</v>
      </c>
    </row>
    <row r="19" spans="1:26" ht="15.75" customHeight="1" x14ac:dyDescent="0.2">
      <c r="B19" s="447"/>
      <c r="C19" s="487"/>
      <c r="D19" s="275" t="s">
        <v>8</v>
      </c>
      <c r="E19" s="70" t="s">
        <v>161</v>
      </c>
      <c r="F19" s="217" t="s">
        <v>18</v>
      </c>
      <c r="G19" s="218">
        <v>50</v>
      </c>
      <c r="H19" s="219">
        <v>2.5049999999999999</v>
      </c>
      <c r="I19" s="220">
        <v>55.333331950000002</v>
      </c>
      <c r="J19" s="221">
        <f t="shared" si="6"/>
        <v>2766.6665975000001</v>
      </c>
      <c r="L19" s="220">
        <f t="shared" si="7"/>
        <v>41.499998962500001</v>
      </c>
      <c r="M19" s="221">
        <f t="shared" si="2"/>
        <v>2074.9999481250002</v>
      </c>
      <c r="O19" s="222">
        <f t="shared" si="4"/>
        <v>0</v>
      </c>
      <c r="P19" s="223">
        <f t="shared" si="3"/>
        <v>0</v>
      </c>
      <c r="R19" s="224"/>
      <c r="S19" s="224"/>
      <c r="T19" s="224"/>
      <c r="U19" s="224"/>
      <c r="V19" s="224"/>
      <c r="W19" s="224"/>
      <c r="X19" s="224"/>
      <c r="Y19" s="215"/>
      <c r="Z19" s="225">
        <f t="shared" si="8"/>
        <v>0</v>
      </c>
    </row>
    <row r="20" spans="1:26" ht="15.75" customHeight="1" x14ac:dyDescent="0.2">
      <c r="B20" s="447"/>
      <c r="C20" s="487"/>
      <c r="D20" s="275" t="s">
        <v>9</v>
      </c>
      <c r="E20" s="70" t="s">
        <v>162</v>
      </c>
      <c r="F20" s="217" t="s">
        <v>1</v>
      </c>
      <c r="G20" s="218">
        <v>50</v>
      </c>
      <c r="H20" s="219">
        <v>3.28</v>
      </c>
      <c r="I20" s="220">
        <v>73.466664829999999</v>
      </c>
      <c r="J20" s="221">
        <f t="shared" si="6"/>
        <v>3673.3332415</v>
      </c>
      <c r="L20" s="220">
        <f t="shared" si="7"/>
        <v>55.099998622499996</v>
      </c>
      <c r="M20" s="221">
        <f t="shared" si="2"/>
        <v>2754.9999311249999</v>
      </c>
      <c r="O20" s="222">
        <f t="shared" si="4"/>
        <v>0</v>
      </c>
      <c r="P20" s="223">
        <f t="shared" si="3"/>
        <v>0</v>
      </c>
      <c r="R20" s="224"/>
      <c r="S20" s="224"/>
      <c r="T20" s="224"/>
      <c r="U20" s="224"/>
      <c r="V20" s="224"/>
      <c r="W20" s="224"/>
      <c r="X20" s="224"/>
      <c r="Y20" s="215"/>
      <c r="Z20" s="225">
        <f t="shared" si="8"/>
        <v>0</v>
      </c>
    </row>
    <row r="21" spans="1:26" ht="15.75" customHeight="1" thickBot="1" x14ac:dyDescent="0.25">
      <c r="B21" s="447"/>
      <c r="C21" s="488"/>
      <c r="D21" s="276" t="s">
        <v>10</v>
      </c>
      <c r="E21" s="71" t="s">
        <v>163</v>
      </c>
      <c r="F21" s="226" t="s">
        <v>19</v>
      </c>
      <c r="G21" s="227">
        <v>50</v>
      </c>
      <c r="H21" s="228">
        <v>4.6050000000000004</v>
      </c>
      <c r="I21" s="229">
        <v>88.533331120000014</v>
      </c>
      <c r="J21" s="230">
        <f t="shared" si="6"/>
        <v>4426.666556000001</v>
      </c>
      <c r="L21" s="229">
        <f t="shared" si="7"/>
        <v>66.39999834000001</v>
      </c>
      <c r="M21" s="230">
        <f t="shared" si="2"/>
        <v>3319.9999170000006</v>
      </c>
      <c r="O21" s="231">
        <f t="shared" si="4"/>
        <v>0</v>
      </c>
      <c r="P21" s="232">
        <f t="shared" si="3"/>
        <v>0</v>
      </c>
      <c r="R21" s="233"/>
      <c r="S21" s="233"/>
      <c r="T21" s="233"/>
      <c r="U21" s="233"/>
      <c r="V21" s="233"/>
      <c r="W21" s="233"/>
      <c r="X21" s="233"/>
      <c r="Y21" s="215"/>
      <c r="Z21" s="234">
        <f t="shared" si="8"/>
        <v>0</v>
      </c>
    </row>
    <row r="22" spans="1:26" ht="15.75" customHeight="1" x14ac:dyDescent="0.2">
      <c r="B22" s="447"/>
      <c r="C22" s="489" t="s">
        <v>4</v>
      </c>
      <c r="D22" s="277" t="s">
        <v>11</v>
      </c>
      <c r="E22" s="72" t="s">
        <v>122</v>
      </c>
      <c r="F22" s="235" t="s">
        <v>186</v>
      </c>
      <c r="G22" s="236">
        <v>50</v>
      </c>
      <c r="H22" s="237">
        <v>1.2</v>
      </c>
      <c r="I22" s="210">
        <v>17.733332890000003</v>
      </c>
      <c r="J22" s="211">
        <f t="shared" si="6"/>
        <v>886.66664450000019</v>
      </c>
      <c r="L22" s="210">
        <f t="shared" si="7"/>
        <v>13.299999667500003</v>
      </c>
      <c r="M22" s="211">
        <f t="shared" si="2"/>
        <v>664.99998337500017</v>
      </c>
      <c r="O22" s="212">
        <f t="shared" si="4"/>
        <v>0</v>
      </c>
      <c r="P22" s="213">
        <f t="shared" si="3"/>
        <v>0</v>
      </c>
      <c r="R22" s="214"/>
      <c r="S22" s="214"/>
      <c r="T22" s="214"/>
      <c r="U22" s="214"/>
      <c r="V22" s="214"/>
      <c r="W22" s="214"/>
      <c r="X22" s="214"/>
      <c r="Y22" s="215"/>
      <c r="Z22" s="216">
        <f t="shared" si="8"/>
        <v>0</v>
      </c>
    </row>
    <row r="23" spans="1:26" ht="15.75" customHeight="1" x14ac:dyDescent="0.2">
      <c r="B23" s="447"/>
      <c r="C23" s="487"/>
      <c r="D23" s="275" t="s">
        <v>12</v>
      </c>
      <c r="E23" s="70" t="s">
        <v>164</v>
      </c>
      <c r="F23" s="217" t="s">
        <v>187</v>
      </c>
      <c r="G23" s="218">
        <v>50</v>
      </c>
      <c r="H23" s="219">
        <v>1.45</v>
      </c>
      <c r="I23" s="220">
        <v>24.533332720000001</v>
      </c>
      <c r="J23" s="221">
        <f t="shared" si="6"/>
        <v>1226.6666359999999</v>
      </c>
      <c r="L23" s="220">
        <f t="shared" si="7"/>
        <v>18.39999954</v>
      </c>
      <c r="M23" s="221">
        <f t="shared" si="2"/>
        <v>919.99997699999994</v>
      </c>
      <c r="O23" s="222">
        <f t="shared" si="4"/>
        <v>0</v>
      </c>
      <c r="P23" s="223">
        <f t="shared" si="3"/>
        <v>0</v>
      </c>
      <c r="R23" s="224"/>
      <c r="S23" s="224"/>
      <c r="T23" s="224"/>
      <c r="U23" s="224"/>
      <c r="V23" s="224"/>
      <c r="W23" s="224"/>
      <c r="X23" s="224"/>
      <c r="Y23" s="215"/>
      <c r="Z23" s="225">
        <f t="shared" si="8"/>
        <v>0</v>
      </c>
    </row>
    <row r="24" spans="1:26" ht="15.75" customHeight="1" x14ac:dyDescent="0.2">
      <c r="B24" s="447"/>
      <c r="C24" s="487"/>
      <c r="D24" s="275" t="s">
        <v>13</v>
      </c>
      <c r="E24" s="70" t="s">
        <v>165</v>
      </c>
      <c r="F24" s="217" t="s">
        <v>188</v>
      </c>
      <c r="G24" s="218">
        <v>50</v>
      </c>
      <c r="H24" s="219">
        <v>2.09</v>
      </c>
      <c r="I24" s="220">
        <v>43.866665570000002</v>
      </c>
      <c r="J24" s="221">
        <f t="shared" si="6"/>
        <v>2193.3332785000002</v>
      </c>
      <c r="L24" s="220">
        <f t="shared" si="7"/>
        <v>32.8999991775</v>
      </c>
      <c r="M24" s="221">
        <f t="shared" si="2"/>
        <v>1644.9999588749999</v>
      </c>
      <c r="O24" s="222">
        <f t="shared" si="4"/>
        <v>0</v>
      </c>
      <c r="P24" s="223">
        <f t="shared" si="3"/>
        <v>0</v>
      </c>
      <c r="R24" s="224"/>
      <c r="S24" s="224"/>
      <c r="T24" s="224"/>
      <c r="U24" s="224"/>
      <c r="V24" s="224"/>
      <c r="W24" s="224"/>
      <c r="X24" s="224"/>
      <c r="Y24" s="215"/>
      <c r="Z24" s="225">
        <f t="shared" si="8"/>
        <v>0</v>
      </c>
    </row>
    <row r="25" spans="1:26" ht="15.75" customHeight="1" x14ac:dyDescent="0.2">
      <c r="B25" s="447"/>
      <c r="C25" s="487"/>
      <c r="D25" s="275" t="s">
        <v>14</v>
      </c>
      <c r="E25" s="70" t="s">
        <v>166</v>
      </c>
      <c r="F25" s="217" t="s">
        <v>189</v>
      </c>
      <c r="G25" s="218">
        <v>50</v>
      </c>
      <c r="H25" s="219">
        <v>2.9550000000000001</v>
      </c>
      <c r="I25" s="220">
        <v>54.933331960000004</v>
      </c>
      <c r="J25" s="221">
        <f t="shared" si="6"/>
        <v>2746.6665980000002</v>
      </c>
      <c r="L25" s="220">
        <f t="shared" si="7"/>
        <v>41.199998970000003</v>
      </c>
      <c r="M25" s="221">
        <f t="shared" si="2"/>
        <v>2059.9999485000003</v>
      </c>
      <c r="O25" s="222">
        <f t="shared" si="4"/>
        <v>0</v>
      </c>
      <c r="P25" s="223">
        <f t="shared" si="3"/>
        <v>0</v>
      </c>
      <c r="R25" s="224"/>
      <c r="S25" s="224"/>
      <c r="T25" s="224"/>
      <c r="U25" s="224"/>
      <c r="V25" s="224"/>
      <c r="W25" s="224"/>
      <c r="X25" s="224"/>
      <c r="Y25" s="215"/>
      <c r="Z25" s="225">
        <f t="shared" si="8"/>
        <v>0</v>
      </c>
    </row>
    <row r="26" spans="1:26" ht="15.75" customHeight="1" thickBot="1" x14ac:dyDescent="0.25">
      <c r="B26" s="448"/>
      <c r="C26" s="488"/>
      <c r="D26" s="276" t="s">
        <v>15</v>
      </c>
      <c r="E26" s="71" t="s">
        <v>167</v>
      </c>
      <c r="F26" s="226" t="s">
        <v>190</v>
      </c>
      <c r="G26" s="227">
        <v>50</v>
      </c>
      <c r="H26" s="228">
        <v>4.57</v>
      </c>
      <c r="I26" s="229">
        <v>73.199998170000001</v>
      </c>
      <c r="J26" s="230">
        <f t="shared" si="6"/>
        <v>3659.9999084999999</v>
      </c>
      <c r="L26" s="229">
        <f t="shared" si="7"/>
        <v>54.899998627499997</v>
      </c>
      <c r="M26" s="230">
        <f t="shared" si="2"/>
        <v>2744.999931375</v>
      </c>
      <c r="O26" s="231">
        <f t="shared" si="4"/>
        <v>0</v>
      </c>
      <c r="P26" s="232">
        <f t="shared" si="3"/>
        <v>0</v>
      </c>
      <c r="R26" s="233"/>
      <c r="S26" s="233"/>
      <c r="T26" s="233"/>
      <c r="U26" s="233"/>
      <c r="V26" s="233"/>
      <c r="W26" s="233"/>
      <c r="X26" s="233"/>
      <c r="Y26" s="215"/>
      <c r="Z26" s="234">
        <f t="shared" si="8"/>
        <v>0</v>
      </c>
    </row>
    <row r="27" spans="1:26" ht="15" x14ac:dyDescent="0.2">
      <c r="D27" s="440" t="s">
        <v>191</v>
      </c>
      <c r="E27" s="440"/>
      <c r="F27" s="440"/>
      <c r="G27" s="440"/>
      <c r="H27" s="440"/>
      <c r="I27" s="440"/>
      <c r="J27" s="440"/>
      <c r="O27" s="251">
        <f>SUM(O6:O26)</f>
        <v>0</v>
      </c>
      <c r="P27" s="213">
        <f>SUM(P6:P26)</f>
        <v>0</v>
      </c>
      <c r="R27" s="251">
        <f t="shared" ref="R27:X27" si="9">SUM(R6:R26)</f>
        <v>0</v>
      </c>
      <c r="S27" s="251">
        <f t="shared" si="9"/>
        <v>0</v>
      </c>
      <c r="T27" s="251">
        <f t="shared" si="9"/>
        <v>0</v>
      </c>
      <c r="U27" s="251">
        <f t="shared" si="9"/>
        <v>0</v>
      </c>
      <c r="V27" s="251">
        <f t="shared" si="9"/>
        <v>0</v>
      </c>
      <c r="W27" s="251">
        <f t="shared" ref="W27" si="10">SUM(W6:W26)</f>
        <v>0</v>
      </c>
      <c r="X27" s="251">
        <f t="shared" si="9"/>
        <v>0</v>
      </c>
      <c r="Y27" s="252"/>
      <c r="Z27" s="251">
        <f t="shared" ref="Z27" si="11">SUM(Z6:Z26)</f>
        <v>0</v>
      </c>
    </row>
    <row r="28" spans="1:26" ht="15.75" thickBot="1" x14ac:dyDescent="0.25">
      <c r="D28" s="431" t="s">
        <v>192</v>
      </c>
      <c r="E28" s="431"/>
      <c r="F28" s="431"/>
      <c r="G28" s="431"/>
      <c r="H28" s="431"/>
      <c r="I28" s="431"/>
      <c r="J28" s="431"/>
      <c r="N28" s="253"/>
      <c r="O28" s="254" t="s">
        <v>114</v>
      </c>
      <c r="P28" s="255">
        <f>P27*21%</f>
        <v>0</v>
      </c>
    </row>
    <row r="29" spans="1:26" ht="15.75" thickBot="1" x14ac:dyDescent="0.25">
      <c r="D29" s="256"/>
      <c r="E29" s="256"/>
      <c r="F29" s="256"/>
      <c r="G29" s="256"/>
      <c r="H29" s="256"/>
      <c r="I29" s="256"/>
      <c r="J29" s="256"/>
      <c r="O29" s="278" t="s">
        <v>87</v>
      </c>
      <c r="P29" s="257">
        <f>SUM(P27:P28)</f>
        <v>0</v>
      </c>
    </row>
    <row r="30" spans="1:26" x14ac:dyDescent="0.2">
      <c r="D30" s="256"/>
      <c r="E30" s="256"/>
      <c r="F30" s="256"/>
      <c r="G30" s="256"/>
      <c r="H30" s="256"/>
      <c r="I30" s="256"/>
      <c r="J30" s="256"/>
    </row>
    <row r="31" spans="1:26" x14ac:dyDescent="0.2">
      <c r="A31" s="369"/>
      <c r="B31" s="369"/>
      <c r="C31" s="369"/>
      <c r="D31" s="370"/>
      <c r="E31" s="370"/>
      <c r="F31" s="258" t="s">
        <v>147</v>
      </c>
      <c r="G31" s="256"/>
      <c r="H31" s="256"/>
      <c r="I31" s="370"/>
      <c r="J31" s="370"/>
      <c r="K31" s="369"/>
      <c r="L31" s="369"/>
      <c r="M31" s="369"/>
      <c r="N31" s="369"/>
      <c r="O31" s="259" t="s">
        <v>139</v>
      </c>
      <c r="P31" s="260">
        <f>+P27*10.5%</f>
        <v>0</v>
      </c>
      <c r="Q31" s="369"/>
      <c r="R31" s="369"/>
      <c r="S31" s="369"/>
      <c r="T31" s="369"/>
      <c r="U31" s="369"/>
      <c r="V31" s="369"/>
      <c r="W31" s="369"/>
      <c r="X31" s="369"/>
      <c r="Y31" s="369"/>
      <c r="Z31" s="369"/>
    </row>
    <row r="32" spans="1:26" ht="15" x14ac:dyDescent="0.2">
      <c r="A32" s="369"/>
      <c r="B32" s="369"/>
      <c r="C32" s="369"/>
      <c r="D32" s="370"/>
      <c r="E32" s="370"/>
      <c r="F32" s="261">
        <f>+Z27</f>
        <v>0</v>
      </c>
      <c r="G32" s="256"/>
      <c r="H32" s="256"/>
      <c r="I32" s="370"/>
      <c r="J32" s="370"/>
      <c r="K32" s="369"/>
      <c r="L32" s="369"/>
      <c r="M32" s="369"/>
      <c r="N32" s="369"/>
      <c r="O32" s="262" t="s">
        <v>87</v>
      </c>
      <c r="P32" s="263">
        <f>+P27+P31</f>
        <v>0</v>
      </c>
      <c r="Q32" s="369"/>
      <c r="R32" s="369"/>
      <c r="S32" s="369"/>
      <c r="T32" s="369"/>
      <c r="U32" s="369"/>
      <c r="V32" s="369"/>
      <c r="W32" s="369"/>
      <c r="X32" s="369"/>
      <c r="Y32" s="369"/>
      <c r="Z32" s="369"/>
    </row>
    <row r="33" spans="2:26" x14ac:dyDescent="0.2">
      <c r="D33" s="256"/>
      <c r="E33" s="256"/>
      <c r="F33" s="256"/>
      <c r="G33" s="256"/>
      <c r="H33" s="256"/>
      <c r="I33" s="256"/>
      <c r="J33" s="256"/>
    </row>
    <row r="35" spans="2:26" s="193" customFormat="1" ht="23.25" customHeight="1" x14ac:dyDescent="0.2">
      <c r="C35" s="441" t="s">
        <v>193</v>
      </c>
      <c r="D35" s="441"/>
      <c r="E35" s="441"/>
      <c r="F35" s="441"/>
      <c r="G35" s="441"/>
      <c r="H35" s="441"/>
      <c r="I35" s="441"/>
      <c r="J35" s="441"/>
      <c r="L35" s="194" t="s">
        <v>184</v>
      </c>
      <c r="M35" s="195">
        <v>0.25</v>
      </c>
    </row>
    <row r="36" spans="2:26" ht="21.75" customHeight="1" x14ac:dyDescent="0.2">
      <c r="C36" s="435" t="s">
        <v>149</v>
      </c>
      <c r="D36" s="436"/>
      <c r="E36" s="436"/>
      <c r="F36" s="437"/>
      <c r="G36" s="197"/>
      <c r="H36" s="197"/>
      <c r="I36" s="434" t="s">
        <v>172</v>
      </c>
      <c r="J36" s="434"/>
      <c r="K36" s="198"/>
      <c r="L36" s="434" t="s">
        <v>173</v>
      </c>
      <c r="M36" s="434"/>
      <c r="N36" s="198"/>
      <c r="O36" s="438" t="s">
        <v>83</v>
      </c>
      <c r="P36" s="439"/>
    </row>
    <row r="37" spans="2:26" ht="38.25" customHeight="1" thickBot="1" x14ac:dyDescent="0.25">
      <c r="B37" s="199"/>
      <c r="C37" s="264" t="s">
        <v>20</v>
      </c>
      <c r="D37" s="265" t="s">
        <v>123</v>
      </c>
      <c r="E37" s="265" t="s">
        <v>126</v>
      </c>
      <c r="F37" s="432" t="s">
        <v>0</v>
      </c>
      <c r="G37" s="432"/>
      <c r="H37" s="200" t="s">
        <v>148</v>
      </c>
      <c r="I37" s="202" t="s">
        <v>115</v>
      </c>
      <c r="J37" s="200" t="s">
        <v>116</v>
      </c>
      <c r="L37" s="202" t="s">
        <v>185</v>
      </c>
      <c r="M37" s="200" t="s">
        <v>125</v>
      </c>
      <c r="O37" s="201" t="s">
        <v>85</v>
      </c>
      <c r="P37" s="201" t="s">
        <v>88</v>
      </c>
      <c r="Z37" s="201" t="s">
        <v>146</v>
      </c>
    </row>
    <row r="38" spans="2:26" ht="15.75" customHeight="1" x14ac:dyDescent="0.2">
      <c r="B38" s="443" t="s">
        <v>194</v>
      </c>
      <c r="C38" s="486" t="s">
        <v>5</v>
      </c>
      <c r="D38" s="274" t="s">
        <v>6</v>
      </c>
      <c r="E38" s="69" t="s">
        <v>117</v>
      </c>
      <c r="F38" s="205" t="s">
        <v>16</v>
      </c>
      <c r="G38" s="206">
        <v>50</v>
      </c>
      <c r="H38" s="207">
        <v>0.55500000000000005</v>
      </c>
      <c r="I38" s="208">
        <v>8.9333331100000013</v>
      </c>
      <c r="J38" s="266">
        <f>I38*50</f>
        <v>446.66665550000005</v>
      </c>
      <c r="L38" s="210">
        <f t="shared" ref="L38:L47" si="12">I38-(I38*$M$35)</f>
        <v>6.6999998325000014</v>
      </c>
      <c r="M38" s="211">
        <f t="shared" ref="M38:M47" si="13">L38*50</f>
        <v>334.99999162500006</v>
      </c>
      <c r="O38" s="214"/>
      <c r="P38" s="213">
        <f t="shared" ref="P38:P47" si="14">O38*M38</f>
        <v>0</v>
      </c>
      <c r="Z38" s="216">
        <f>O38*H38</f>
        <v>0</v>
      </c>
    </row>
    <row r="39" spans="2:26" ht="15.75" customHeight="1" x14ac:dyDescent="0.2">
      <c r="B39" s="444"/>
      <c r="C39" s="487"/>
      <c r="D39" s="275" t="s">
        <v>7</v>
      </c>
      <c r="E39" s="70" t="s">
        <v>118</v>
      </c>
      <c r="F39" s="217" t="s">
        <v>17</v>
      </c>
      <c r="G39" s="218">
        <v>50</v>
      </c>
      <c r="H39" s="219">
        <v>1.0449999999999999</v>
      </c>
      <c r="I39" s="220">
        <v>17.999999550000002</v>
      </c>
      <c r="J39" s="267">
        <f t="shared" ref="J39:J47" si="15">I39*50</f>
        <v>899.99997750000011</v>
      </c>
      <c r="L39" s="220">
        <f t="shared" si="12"/>
        <v>13.499999662500002</v>
      </c>
      <c r="M39" s="221">
        <f t="shared" si="13"/>
        <v>674.99998312500009</v>
      </c>
      <c r="O39" s="224"/>
      <c r="P39" s="223">
        <f t="shared" si="14"/>
        <v>0</v>
      </c>
      <c r="Z39" s="225">
        <f t="shared" ref="Z39:Z47" si="16">O39*H39</f>
        <v>0</v>
      </c>
    </row>
    <row r="40" spans="2:26" ht="15.75" customHeight="1" x14ac:dyDescent="0.2">
      <c r="B40" s="444"/>
      <c r="C40" s="487"/>
      <c r="D40" s="275" t="s">
        <v>8</v>
      </c>
      <c r="E40" s="70" t="s">
        <v>157</v>
      </c>
      <c r="F40" s="217" t="s">
        <v>18</v>
      </c>
      <c r="G40" s="218">
        <v>50</v>
      </c>
      <c r="H40" s="219">
        <v>1.54</v>
      </c>
      <c r="I40" s="220">
        <v>26.933332660000001</v>
      </c>
      <c r="J40" s="267">
        <f t="shared" si="15"/>
        <v>1346.666633</v>
      </c>
      <c r="L40" s="220">
        <f t="shared" si="12"/>
        <v>20.199999495</v>
      </c>
      <c r="M40" s="221">
        <f t="shared" si="13"/>
        <v>1009.99997475</v>
      </c>
      <c r="O40" s="224"/>
      <c r="P40" s="223">
        <f t="shared" si="14"/>
        <v>0</v>
      </c>
      <c r="Z40" s="225">
        <f t="shared" si="16"/>
        <v>0</v>
      </c>
    </row>
    <row r="41" spans="2:26" ht="15.75" customHeight="1" x14ac:dyDescent="0.2">
      <c r="B41" s="444"/>
      <c r="C41" s="487"/>
      <c r="D41" s="275" t="s">
        <v>9</v>
      </c>
      <c r="E41" s="70" t="s">
        <v>158</v>
      </c>
      <c r="F41" s="217" t="s">
        <v>1</v>
      </c>
      <c r="G41" s="218">
        <v>50</v>
      </c>
      <c r="H41" s="219">
        <v>2.2450000000000001</v>
      </c>
      <c r="I41" s="220">
        <v>35.999999100000004</v>
      </c>
      <c r="J41" s="267">
        <f t="shared" si="15"/>
        <v>1799.9999550000002</v>
      </c>
      <c r="L41" s="220">
        <f t="shared" si="12"/>
        <v>26.999999325000005</v>
      </c>
      <c r="M41" s="221">
        <f t="shared" si="13"/>
        <v>1349.9999662500002</v>
      </c>
      <c r="O41" s="224"/>
      <c r="P41" s="223">
        <f t="shared" si="14"/>
        <v>0</v>
      </c>
      <c r="Z41" s="225">
        <f t="shared" si="16"/>
        <v>0</v>
      </c>
    </row>
    <row r="42" spans="2:26" ht="15.75" customHeight="1" thickBot="1" x14ac:dyDescent="0.25">
      <c r="B42" s="444"/>
      <c r="C42" s="488"/>
      <c r="D42" s="276" t="s">
        <v>10</v>
      </c>
      <c r="E42" s="71" t="s">
        <v>121</v>
      </c>
      <c r="F42" s="226" t="s">
        <v>19</v>
      </c>
      <c r="G42" s="227">
        <v>50</v>
      </c>
      <c r="H42" s="228">
        <v>2.835</v>
      </c>
      <c r="I42" s="229">
        <v>43.199998919999999</v>
      </c>
      <c r="J42" s="268">
        <f t="shared" si="15"/>
        <v>2159.9999459999999</v>
      </c>
      <c r="L42" s="229">
        <f t="shared" si="12"/>
        <v>32.399999190000003</v>
      </c>
      <c r="M42" s="230">
        <f t="shared" si="13"/>
        <v>1619.9999595000002</v>
      </c>
      <c r="O42" s="233"/>
      <c r="P42" s="232">
        <f t="shared" si="14"/>
        <v>0</v>
      </c>
      <c r="Z42" s="234">
        <f t="shared" si="16"/>
        <v>0</v>
      </c>
    </row>
    <row r="43" spans="2:26" ht="15.75" customHeight="1" x14ac:dyDescent="0.2">
      <c r="B43" s="444"/>
      <c r="C43" s="489" t="s">
        <v>4</v>
      </c>
      <c r="D43" s="277" t="s">
        <v>11</v>
      </c>
      <c r="E43" s="72" t="s">
        <v>119</v>
      </c>
      <c r="F43" s="235" t="s">
        <v>186</v>
      </c>
      <c r="G43" s="236">
        <v>50</v>
      </c>
      <c r="H43" s="237">
        <v>0.72150000000000003</v>
      </c>
      <c r="I43" s="210">
        <v>8.53333312</v>
      </c>
      <c r="J43" s="269">
        <f t="shared" si="15"/>
        <v>426.66665599999999</v>
      </c>
      <c r="L43" s="210">
        <f t="shared" si="12"/>
        <v>6.3999998399999996</v>
      </c>
      <c r="M43" s="211">
        <f t="shared" si="13"/>
        <v>319.99999199999996</v>
      </c>
      <c r="O43" s="214"/>
      <c r="P43" s="213">
        <f t="shared" si="14"/>
        <v>0</v>
      </c>
      <c r="Z43" s="216">
        <f t="shared" si="16"/>
        <v>0</v>
      </c>
    </row>
    <row r="44" spans="2:26" ht="15.75" customHeight="1" x14ac:dyDescent="0.2">
      <c r="B44" s="444"/>
      <c r="C44" s="487"/>
      <c r="D44" s="275" t="s">
        <v>12</v>
      </c>
      <c r="E44" s="70" t="s">
        <v>120</v>
      </c>
      <c r="F44" s="217" t="s">
        <v>187</v>
      </c>
      <c r="G44" s="218">
        <v>50</v>
      </c>
      <c r="H44" s="219">
        <v>0.92500000000000004</v>
      </c>
      <c r="I44" s="220">
        <v>11.866666370000001</v>
      </c>
      <c r="J44" s="267">
        <f t="shared" si="15"/>
        <v>593.33331850000002</v>
      </c>
      <c r="L44" s="220">
        <f t="shared" si="12"/>
        <v>8.8999997774999997</v>
      </c>
      <c r="M44" s="221">
        <f t="shared" si="13"/>
        <v>444.99998887499999</v>
      </c>
      <c r="O44" s="224"/>
      <c r="P44" s="223">
        <f t="shared" si="14"/>
        <v>0</v>
      </c>
      <c r="Z44" s="225">
        <f t="shared" si="16"/>
        <v>0</v>
      </c>
    </row>
    <row r="45" spans="2:26" ht="15.75" customHeight="1" x14ac:dyDescent="0.2">
      <c r="B45" s="444"/>
      <c r="C45" s="487"/>
      <c r="D45" s="275" t="s">
        <v>13</v>
      </c>
      <c r="E45" s="70" t="s">
        <v>157</v>
      </c>
      <c r="F45" s="217" t="s">
        <v>188</v>
      </c>
      <c r="G45" s="218">
        <v>50</v>
      </c>
      <c r="H45" s="219">
        <v>1.3049999999999999</v>
      </c>
      <c r="I45" s="220">
        <v>21.599999459999999</v>
      </c>
      <c r="J45" s="267">
        <f t="shared" si="15"/>
        <v>1079.999973</v>
      </c>
      <c r="L45" s="220">
        <f t="shared" si="12"/>
        <v>16.199999595000001</v>
      </c>
      <c r="M45" s="221">
        <f t="shared" si="13"/>
        <v>809.99997975000008</v>
      </c>
      <c r="O45" s="224"/>
      <c r="P45" s="223">
        <f t="shared" si="14"/>
        <v>0</v>
      </c>
      <c r="Z45" s="225">
        <f t="shared" si="16"/>
        <v>0</v>
      </c>
    </row>
    <row r="46" spans="2:26" ht="15.75" customHeight="1" x14ac:dyDescent="0.2">
      <c r="B46" s="444"/>
      <c r="C46" s="487"/>
      <c r="D46" s="275" t="s">
        <v>14</v>
      </c>
      <c r="E46" s="70" t="s">
        <v>158</v>
      </c>
      <c r="F46" s="217" t="s">
        <v>189</v>
      </c>
      <c r="G46" s="218">
        <v>50</v>
      </c>
      <c r="H46" s="219">
        <v>1.9750000000000001</v>
      </c>
      <c r="I46" s="220">
        <v>26.933332660000001</v>
      </c>
      <c r="J46" s="267">
        <f t="shared" si="15"/>
        <v>1346.666633</v>
      </c>
      <c r="L46" s="220">
        <f t="shared" si="12"/>
        <v>20.199999495</v>
      </c>
      <c r="M46" s="221">
        <f t="shared" si="13"/>
        <v>1009.99997475</v>
      </c>
      <c r="O46" s="224"/>
      <c r="P46" s="223">
        <f t="shared" si="14"/>
        <v>0</v>
      </c>
      <c r="Z46" s="225">
        <f t="shared" si="16"/>
        <v>0</v>
      </c>
    </row>
    <row r="47" spans="2:26" ht="15.75" customHeight="1" thickBot="1" x14ac:dyDescent="0.25">
      <c r="B47" s="445"/>
      <c r="C47" s="488"/>
      <c r="D47" s="276" t="s">
        <v>15</v>
      </c>
      <c r="E47" s="71" t="s">
        <v>159</v>
      </c>
      <c r="F47" s="226" t="s">
        <v>190</v>
      </c>
      <c r="G47" s="227">
        <v>50</v>
      </c>
      <c r="H47" s="228">
        <v>2.6749999999999998</v>
      </c>
      <c r="I47" s="229">
        <v>35.999999100000004</v>
      </c>
      <c r="J47" s="268">
        <f t="shared" si="15"/>
        <v>1799.9999550000002</v>
      </c>
      <c r="L47" s="229">
        <f t="shared" si="12"/>
        <v>26.999999325000005</v>
      </c>
      <c r="M47" s="230">
        <f t="shared" si="13"/>
        <v>1349.9999662500002</v>
      </c>
      <c r="O47" s="233"/>
      <c r="P47" s="232">
        <f t="shared" si="14"/>
        <v>0</v>
      </c>
      <c r="Z47" s="234">
        <f t="shared" si="16"/>
        <v>0</v>
      </c>
    </row>
    <row r="48" spans="2:26" ht="15" x14ac:dyDescent="0.2">
      <c r="D48" s="440" t="s">
        <v>195</v>
      </c>
      <c r="E48" s="440"/>
      <c r="F48" s="440"/>
      <c r="G48" s="440"/>
      <c r="H48" s="440"/>
      <c r="I48" s="440"/>
      <c r="J48" s="440"/>
      <c r="O48" s="270">
        <f>SUM(O38:O47)</f>
        <v>0</v>
      </c>
      <c r="P48" s="213">
        <f>SUM(P38:P47)</f>
        <v>0</v>
      </c>
      <c r="Z48" s="271">
        <f>SUM(Z38:Z47)</f>
        <v>0</v>
      </c>
    </row>
    <row r="49" spans="1:26" ht="15.75" thickBot="1" x14ac:dyDescent="0.25">
      <c r="D49" s="431" t="s">
        <v>124</v>
      </c>
      <c r="E49" s="431"/>
      <c r="F49" s="431"/>
      <c r="G49" s="431"/>
      <c r="H49" s="431"/>
      <c r="I49" s="431"/>
      <c r="J49" s="431"/>
      <c r="N49" s="253"/>
      <c r="O49" s="254" t="s">
        <v>114</v>
      </c>
      <c r="P49" s="272">
        <f>P48*21%</f>
        <v>0</v>
      </c>
    </row>
    <row r="50" spans="1:26" ht="15.75" thickBot="1" x14ac:dyDescent="0.25">
      <c r="D50" s="256"/>
      <c r="E50" s="256"/>
      <c r="F50" s="256"/>
      <c r="G50" s="256"/>
      <c r="H50" s="256"/>
      <c r="I50" s="256"/>
      <c r="J50" s="256"/>
      <c r="O50" s="278" t="s">
        <v>87</v>
      </c>
      <c r="P50" s="257">
        <f>SUM(P48:P49)</f>
        <v>0</v>
      </c>
    </row>
    <row r="51" spans="1:26" x14ac:dyDescent="0.2">
      <c r="D51" s="256"/>
      <c r="E51" s="256"/>
      <c r="F51" s="256"/>
      <c r="G51" s="256"/>
      <c r="H51" s="256"/>
      <c r="I51" s="256"/>
      <c r="J51" s="256"/>
    </row>
    <row r="52" spans="1:26" x14ac:dyDescent="0.2">
      <c r="A52" s="369"/>
      <c r="B52" s="369"/>
      <c r="C52" s="369"/>
      <c r="D52" s="370"/>
      <c r="E52" s="370"/>
      <c r="F52" s="258" t="s">
        <v>147</v>
      </c>
      <c r="G52" s="256"/>
      <c r="H52" s="256"/>
      <c r="I52" s="370"/>
      <c r="J52" s="370"/>
      <c r="K52" s="369"/>
      <c r="L52" s="369"/>
      <c r="M52" s="369"/>
      <c r="N52" s="369"/>
      <c r="O52" s="259" t="s">
        <v>139</v>
      </c>
      <c r="P52" s="260">
        <f>+P48*10.5%</f>
        <v>0</v>
      </c>
      <c r="Q52" s="369"/>
      <c r="R52" s="369"/>
      <c r="S52" s="369"/>
      <c r="T52" s="369"/>
      <c r="U52" s="369"/>
      <c r="V52" s="369"/>
      <c r="W52" s="369"/>
      <c r="X52" s="369"/>
      <c r="Y52" s="369"/>
      <c r="Z52" s="369"/>
    </row>
    <row r="53" spans="1:26" ht="15" x14ac:dyDescent="0.2">
      <c r="A53" s="369"/>
      <c r="B53" s="369"/>
      <c r="C53" s="369"/>
      <c r="D53" s="370"/>
      <c r="E53" s="370"/>
      <c r="F53" s="261">
        <f>+Z48</f>
        <v>0</v>
      </c>
      <c r="G53" s="256"/>
      <c r="H53" s="256"/>
      <c r="I53" s="370"/>
      <c r="J53" s="370"/>
      <c r="K53" s="369"/>
      <c r="L53" s="369"/>
      <c r="M53" s="369"/>
      <c r="N53" s="369"/>
      <c r="O53" s="262" t="s">
        <v>87</v>
      </c>
      <c r="P53" s="263">
        <f>+P48+P52</f>
        <v>0</v>
      </c>
      <c r="Q53" s="369"/>
      <c r="R53" s="369"/>
      <c r="S53" s="369"/>
      <c r="T53" s="369"/>
      <c r="U53" s="369"/>
      <c r="V53" s="369"/>
      <c r="W53" s="369"/>
      <c r="X53" s="369"/>
      <c r="Y53" s="369"/>
      <c r="Z53" s="369"/>
    </row>
    <row r="54" spans="1:26" x14ac:dyDescent="0.2">
      <c r="O54" s="193"/>
      <c r="P54" s="193"/>
    </row>
    <row r="55" spans="1:26" s="193" customFormat="1" ht="23.25" customHeight="1" x14ac:dyDescent="0.2">
      <c r="C55" s="433" t="s">
        <v>196</v>
      </c>
      <c r="D55" s="433"/>
      <c r="E55" s="433"/>
      <c r="F55" s="433"/>
      <c r="G55" s="433"/>
      <c r="H55" s="433"/>
      <c r="I55" s="433"/>
      <c r="J55" s="433"/>
      <c r="L55" s="194" t="s">
        <v>184</v>
      </c>
      <c r="M55" s="195">
        <v>0.25</v>
      </c>
    </row>
    <row r="56" spans="1:26" ht="21.75" customHeight="1" x14ac:dyDescent="0.2">
      <c r="C56" s="435" t="s">
        <v>150</v>
      </c>
      <c r="D56" s="436"/>
      <c r="E56" s="436"/>
      <c r="F56" s="437"/>
      <c r="G56" s="197"/>
      <c r="H56" s="197"/>
      <c r="I56" s="434" t="s">
        <v>172</v>
      </c>
      <c r="J56" s="434"/>
      <c r="K56" s="198"/>
      <c r="L56" s="434" t="s">
        <v>173</v>
      </c>
      <c r="M56" s="434"/>
      <c r="N56" s="198"/>
      <c r="O56" s="438" t="s">
        <v>83</v>
      </c>
      <c r="P56" s="439"/>
    </row>
    <row r="57" spans="1:26" ht="38.25" customHeight="1" thickBot="1" x14ac:dyDescent="0.25">
      <c r="B57" s="199"/>
      <c r="C57" s="264" t="s">
        <v>20</v>
      </c>
      <c r="D57" s="265" t="s">
        <v>123</v>
      </c>
      <c r="E57" s="265" t="s">
        <v>126</v>
      </c>
      <c r="F57" s="432" t="s">
        <v>0</v>
      </c>
      <c r="G57" s="432"/>
      <c r="H57" s="200" t="s">
        <v>148</v>
      </c>
      <c r="I57" s="202" t="s">
        <v>115</v>
      </c>
      <c r="J57" s="200" t="s">
        <v>116</v>
      </c>
      <c r="L57" s="202" t="s">
        <v>185</v>
      </c>
      <c r="M57" s="200" t="s">
        <v>125</v>
      </c>
      <c r="O57" s="201" t="s">
        <v>85</v>
      </c>
      <c r="P57" s="201" t="s">
        <v>88</v>
      </c>
      <c r="Z57" s="201" t="s">
        <v>146</v>
      </c>
    </row>
    <row r="58" spans="1:26" ht="15.75" customHeight="1" x14ac:dyDescent="0.2">
      <c r="B58" s="443" t="s">
        <v>197</v>
      </c>
      <c r="C58" s="486" t="s">
        <v>5</v>
      </c>
      <c r="D58" s="274" t="s">
        <v>6</v>
      </c>
      <c r="E58" s="69" t="s">
        <v>117</v>
      </c>
      <c r="F58" s="205" t="s">
        <v>16</v>
      </c>
      <c r="G58" s="206">
        <v>50</v>
      </c>
      <c r="H58" s="207">
        <v>0.55500000000000005</v>
      </c>
      <c r="I58" s="208">
        <v>6.2666665100000003</v>
      </c>
      <c r="J58" s="266">
        <f>I58*50</f>
        <v>313.3333255</v>
      </c>
      <c r="L58" s="210">
        <f t="shared" ref="L58:L67" si="17">I58-(I58*$M$35)</f>
        <v>4.6999998825000002</v>
      </c>
      <c r="M58" s="211">
        <f t="shared" ref="M58:M67" si="18">L58*50</f>
        <v>234.999994125</v>
      </c>
      <c r="O58" s="214"/>
      <c r="P58" s="213">
        <f t="shared" ref="P58:P67" si="19">O58*M58</f>
        <v>0</v>
      </c>
      <c r="Z58" s="216">
        <f>O58*H58</f>
        <v>0</v>
      </c>
    </row>
    <row r="59" spans="1:26" ht="15.75" customHeight="1" x14ac:dyDescent="0.2">
      <c r="B59" s="444"/>
      <c r="C59" s="487"/>
      <c r="D59" s="275" t="s">
        <v>7</v>
      </c>
      <c r="E59" s="70" t="s">
        <v>118</v>
      </c>
      <c r="F59" s="217" t="s">
        <v>17</v>
      </c>
      <c r="G59" s="218">
        <v>50</v>
      </c>
      <c r="H59" s="219">
        <v>1.0449999999999999</v>
      </c>
      <c r="I59" s="220">
        <v>12.533333020000001</v>
      </c>
      <c r="J59" s="267">
        <f t="shared" ref="J59:J67" si="20">I59*50</f>
        <v>626.666651</v>
      </c>
      <c r="L59" s="220">
        <f t="shared" si="17"/>
        <v>9.3999997650000005</v>
      </c>
      <c r="M59" s="221">
        <f t="shared" si="18"/>
        <v>469.99998825</v>
      </c>
      <c r="O59" s="224"/>
      <c r="P59" s="223">
        <f t="shared" si="19"/>
        <v>0</v>
      </c>
      <c r="Z59" s="225">
        <f t="shared" ref="Z59:Z67" si="21">O59*H59</f>
        <v>0</v>
      </c>
    </row>
    <row r="60" spans="1:26" ht="15.75" customHeight="1" x14ac:dyDescent="0.2">
      <c r="B60" s="444"/>
      <c r="C60" s="487"/>
      <c r="D60" s="275" t="s">
        <v>8</v>
      </c>
      <c r="E60" s="70" t="s">
        <v>157</v>
      </c>
      <c r="F60" s="217" t="s">
        <v>18</v>
      </c>
      <c r="G60" s="218">
        <v>50</v>
      </c>
      <c r="H60" s="219">
        <v>1.54</v>
      </c>
      <c r="I60" s="220">
        <v>18.799999530000001</v>
      </c>
      <c r="J60" s="267">
        <f t="shared" si="20"/>
        <v>939.9999765</v>
      </c>
      <c r="L60" s="220">
        <f t="shared" si="17"/>
        <v>14.099999647500001</v>
      </c>
      <c r="M60" s="221">
        <f t="shared" si="18"/>
        <v>704.99998237500006</v>
      </c>
      <c r="O60" s="224"/>
      <c r="P60" s="223">
        <f t="shared" si="19"/>
        <v>0</v>
      </c>
      <c r="Z60" s="225">
        <f t="shared" si="21"/>
        <v>0</v>
      </c>
    </row>
    <row r="61" spans="1:26" ht="15.75" customHeight="1" x14ac:dyDescent="0.2">
      <c r="B61" s="444"/>
      <c r="C61" s="487"/>
      <c r="D61" s="275" t="s">
        <v>9</v>
      </c>
      <c r="E61" s="70" t="s">
        <v>158</v>
      </c>
      <c r="F61" s="217" t="s">
        <v>1</v>
      </c>
      <c r="G61" s="218">
        <v>50</v>
      </c>
      <c r="H61" s="219">
        <v>2.2450000000000001</v>
      </c>
      <c r="I61" s="220">
        <v>25.066666040000001</v>
      </c>
      <c r="J61" s="267">
        <f t="shared" si="20"/>
        <v>1253.333302</v>
      </c>
      <c r="L61" s="220">
        <f t="shared" si="17"/>
        <v>18.799999530000001</v>
      </c>
      <c r="M61" s="221">
        <f t="shared" si="18"/>
        <v>939.9999765</v>
      </c>
      <c r="O61" s="224"/>
      <c r="P61" s="223">
        <f t="shared" si="19"/>
        <v>0</v>
      </c>
      <c r="Z61" s="225">
        <f t="shared" si="21"/>
        <v>0</v>
      </c>
    </row>
    <row r="62" spans="1:26" ht="15.75" customHeight="1" thickBot="1" x14ac:dyDescent="0.25">
      <c r="B62" s="444"/>
      <c r="C62" s="488"/>
      <c r="D62" s="276" t="s">
        <v>10</v>
      </c>
      <c r="E62" s="71" t="s">
        <v>121</v>
      </c>
      <c r="F62" s="226" t="s">
        <v>19</v>
      </c>
      <c r="G62" s="227">
        <v>50</v>
      </c>
      <c r="H62" s="228">
        <v>2.835</v>
      </c>
      <c r="I62" s="229">
        <v>30.133332580000005</v>
      </c>
      <c r="J62" s="268">
        <f t="shared" si="20"/>
        <v>1506.6666290000003</v>
      </c>
      <c r="L62" s="229">
        <f t="shared" si="17"/>
        <v>22.599999435000004</v>
      </c>
      <c r="M62" s="230">
        <f t="shared" si="18"/>
        <v>1129.9999717500002</v>
      </c>
      <c r="O62" s="233"/>
      <c r="P62" s="232">
        <f t="shared" si="19"/>
        <v>0</v>
      </c>
      <c r="Z62" s="234">
        <f t="shared" si="21"/>
        <v>0</v>
      </c>
    </row>
    <row r="63" spans="1:26" ht="15.75" customHeight="1" x14ac:dyDescent="0.2">
      <c r="B63" s="444"/>
      <c r="C63" s="489" t="s">
        <v>4</v>
      </c>
      <c r="D63" s="277" t="s">
        <v>11</v>
      </c>
      <c r="E63" s="72" t="s">
        <v>119</v>
      </c>
      <c r="F63" s="235" t="s">
        <v>186</v>
      </c>
      <c r="G63" s="236">
        <v>50</v>
      </c>
      <c r="H63" s="237">
        <v>0.72150000000000003</v>
      </c>
      <c r="I63" s="210">
        <v>5.99999985</v>
      </c>
      <c r="J63" s="269">
        <f t="shared" si="20"/>
        <v>299.99999250000002</v>
      </c>
      <c r="L63" s="210">
        <f t="shared" si="17"/>
        <v>4.4999998874999996</v>
      </c>
      <c r="M63" s="211">
        <f t="shared" si="18"/>
        <v>224.99999437499997</v>
      </c>
      <c r="O63" s="214"/>
      <c r="P63" s="213">
        <f t="shared" si="19"/>
        <v>0</v>
      </c>
      <c r="Z63" s="216">
        <f t="shared" si="21"/>
        <v>0</v>
      </c>
    </row>
    <row r="64" spans="1:26" ht="15.75" customHeight="1" x14ac:dyDescent="0.2">
      <c r="B64" s="444"/>
      <c r="C64" s="487"/>
      <c r="D64" s="275" t="s">
        <v>12</v>
      </c>
      <c r="E64" s="70" t="s">
        <v>120</v>
      </c>
      <c r="F64" s="217" t="s">
        <v>187</v>
      </c>
      <c r="G64" s="218">
        <v>50</v>
      </c>
      <c r="H64" s="219">
        <v>0.92500000000000004</v>
      </c>
      <c r="I64" s="220">
        <v>8.2666664599999997</v>
      </c>
      <c r="J64" s="267">
        <f t="shared" si="20"/>
        <v>413.33332300000001</v>
      </c>
      <c r="L64" s="220">
        <f t="shared" si="17"/>
        <v>6.1999998449999998</v>
      </c>
      <c r="M64" s="221">
        <f t="shared" si="18"/>
        <v>309.99999224999999</v>
      </c>
      <c r="O64" s="224"/>
      <c r="P64" s="223">
        <f t="shared" si="19"/>
        <v>0</v>
      </c>
      <c r="Z64" s="225">
        <f t="shared" si="21"/>
        <v>0</v>
      </c>
    </row>
    <row r="65" spans="1:26" ht="15.75" customHeight="1" x14ac:dyDescent="0.2">
      <c r="B65" s="444"/>
      <c r="C65" s="487"/>
      <c r="D65" s="275" t="s">
        <v>13</v>
      </c>
      <c r="E65" s="70" t="s">
        <v>157</v>
      </c>
      <c r="F65" s="217" t="s">
        <v>188</v>
      </c>
      <c r="G65" s="218">
        <v>50</v>
      </c>
      <c r="H65" s="219">
        <v>1.3049999999999999</v>
      </c>
      <c r="I65" s="220">
        <v>15.066666290000002</v>
      </c>
      <c r="J65" s="267">
        <f t="shared" si="20"/>
        <v>753.33331450000014</v>
      </c>
      <c r="L65" s="220">
        <f t="shared" si="17"/>
        <v>11.299999717500002</v>
      </c>
      <c r="M65" s="221">
        <f t="shared" si="18"/>
        <v>564.99998587500011</v>
      </c>
      <c r="O65" s="224"/>
      <c r="P65" s="223">
        <f t="shared" si="19"/>
        <v>0</v>
      </c>
      <c r="Z65" s="225">
        <f t="shared" si="21"/>
        <v>0</v>
      </c>
    </row>
    <row r="66" spans="1:26" ht="15.75" customHeight="1" x14ac:dyDescent="0.2">
      <c r="B66" s="444"/>
      <c r="C66" s="487"/>
      <c r="D66" s="275" t="s">
        <v>14</v>
      </c>
      <c r="E66" s="70" t="s">
        <v>158</v>
      </c>
      <c r="F66" s="217" t="s">
        <v>189</v>
      </c>
      <c r="G66" s="218">
        <v>50</v>
      </c>
      <c r="H66" s="219">
        <v>1.9750000000000001</v>
      </c>
      <c r="I66" s="220">
        <v>18.799999530000001</v>
      </c>
      <c r="J66" s="267">
        <f t="shared" si="20"/>
        <v>939.9999765</v>
      </c>
      <c r="L66" s="220">
        <f t="shared" si="17"/>
        <v>14.099999647500001</v>
      </c>
      <c r="M66" s="221">
        <f t="shared" si="18"/>
        <v>704.99998237500006</v>
      </c>
      <c r="O66" s="224"/>
      <c r="P66" s="223">
        <f t="shared" si="19"/>
        <v>0</v>
      </c>
      <c r="Z66" s="225">
        <f t="shared" si="21"/>
        <v>0</v>
      </c>
    </row>
    <row r="67" spans="1:26" ht="15.75" customHeight="1" thickBot="1" x14ac:dyDescent="0.25">
      <c r="B67" s="445"/>
      <c r="C67" s="488"/>
      <c r="D67" s="276" t="s">
        <v>15</v>
      </c>
      <c r="E67" s="71" t="s">
        <v>159</v>
      </c>
      <c r="F67" s="226" t="s">
        <v>190</v>
      </c>
      <c r="G67" s="227">
        <v>50</v>
      </c>
      <c r="H67" s="228">
        <v>2.6749999999999998</v>
      </c>
      <c r="I67" s="229">
        <v>24.399999390000001</v>
      </c>
      <c r="J67" s="268">
        <f t="shared" si="20"/>
        <v>1219.9999695000001</v>
      </c>
      <c r="L67" s="229">
        <f t="shared" si="17"/>
        <v>18.2999995425</v>
      </c>
      <c r="M67" s="230">
        <f t="shared" si="18"/>
        <v>914.99997712499999</v>
      </c>
      <c r="O67" s="233"/>
      <c r="P67" s="232">
        <f t="shared" si="19"/>
        <v>0</v>
      </c>
      <c r="Z67" s="234">
        <f t="shared" si="21"/>
        <v>0</v>
      </c>
    </row>
    <row r="68" spans="1:26" ht="15" x14ac:dyDescent="0.2">
      <c r="D68" s="440" t="s">
        <v>198</v>
      </c>
      <c r="E68" s="440"/>
      <c r="F68" s="440"/>
      <c r="G68" s="440"/>
      <c r="H68" s="440"/>
      <c r="I68" s="440"/>
      <c r="J68" s="440"/>
      <c r="O68" s="270">
        <f>SUM(O58:O67)</f>
        <v>0</v>
      </c>
      <c r="P68" s="213">
        <f>SUM(P58:P67)</f>
        <v>0</v>
      </c>
      <c r="Z68" s="271">
        <f>SUM(Z58:Z67)</f>
        <v>0</v>
      </c>
    </row>
    <row r="69" spans="1:26" ht="15.75" thickBot="1" x14ac:dyDescent="0.25">
      <c r="D69" s="431" t="s">
        <v>22</v>
      </c>
      <c r="E69" s="431"/>
      <c r="F69" s="431"/>
      <c r="G69" s="431"/>
      <c r="H69" s="431"/>
      <c r="I69" s="431"/>
      <c r="J69" s="431"/>
      <c r="O69" s="273" t="s">
        <v>86</v>
      </c>
      <c r="P69" s="272">
        <f>P68*21%</f>
        <v>0</v>
      </c>
    </row>
    <row r="70" spans="1:26" ht="15.75" thickBot="1" x14ac:dyDescent="0.25">
      <c r="O70" s="278" t="s">
        <v>87</v>
      </c>
      <c r="P70" s="257">
        <f>SUM(P68:P69)</f>
        <v>0</v>
      </c>
    </row>
    <row r="71" spans="1:26" x14ac:dyDescent="0.2">
      <c r="R71" s="193"/>
      <c r="S71" s="193"/>
      <c r="T71" s="193"/>
    </row>
    <row r="72" spans="1:26" x14ac:dyDescent="0.2">
      <c r="A72" s="369"/>
      <c r="B72" s="369"/>
      <c r="C72" s="369"/>
      <c r="D72" s="369"/>
      <c r="E72" s="369"/>
      <c r="F72" s="258" t="s">
        <v>147</v>
      </c>
      <c r="I72" s="369"/>
      <c r="J72" s="369"/>
      <c r="K72" s="369"/>
      <c r="L72" s="369"/>
      <c r="M72" s="369"/>
      <c r="N72" s="369"/>
      <c r="O72" s="259" t="s">
        <v>139</v>
      </c>
      <c r="P72" s="260">
        <f>+P68*10.5%</f>
        <v>0</v>
      </c>
      <c r="Q72" s="369"/>
      <c r="R72" s="371"/>
      <c r="S72" s="371"/>
      <c r="T72" s="371"/>
      <c r="U72" s="369"/>
      <c r="V72" s="369"/>
      <c r="W72" s="369"/>
      <c r="X72" s="369"/>
      <c r="Y72" s="369"/>
      <c r="Z72" s="369"/>
    </row>
    <row r="73" spans="1:26" ht="15" x14ac:dyDescent="0.2">
      <c r="A73" s="369"/>
      <c r="B73" s="369"/>
      <c r="C73" s="369"/>
      <c r="D73" s="369"/>
      <c r="E73" s="369"/>
      <c r="F73" s="261">
        <f>+Z68</f>
        <v>0</v>
      </c>
      <c r="I73" s="369"/>
      <c r="J73" s="369"/>
      <c r="K73" s="369"/>
      <c r="L73" s="369"/>
      <c r="M73" s="369"/>
      <c r="N73" s="369"/>
      <c r="O73" s="262" t="s">
        <v>87</v>
      </c>
      <c r="P73" s="263">
        <f>+P68+P72</f>
        <v>0</v>
      </c>
      <c r="Q73" s="369"/>
      <c r="R73" s="371"/>
      <c r="S73" s="371"/>
      <c r="T73" s="371"/>
      <c r="U73" s="369"/>
      <c r="V73" s="369"/>
      <c r="W73" s="369"/>
      <c r="X73" s="369"/>
      <c r="Y73" s="369"/>
      <c r="Z73" s="369"/>
    </row>
  </sheetData>
  <sheetProtection algorithmName="SHA-512" hashValue="eGC2qDXLY2nPGroVwWnQGX2J0GnLxeAFC4zNpHPPc2WFL2DC6xGFBdb0vY3A9oj9av7B6+232cAct2dovDDgnQ==" saltValue="HxAWmnSB7L+87aWafq9Njg==" spinCount="100000" sheet="1" objects="1" scenarios="1"/>
  <protectedRanges>
    <protectedRange sqref="O38:O47" name="Modificable2"/>
    <protectedRange sqref="R6:X15 R17:X26" name="Modificable"/>
    <protectedRange sqref="O58:O67" name="Modificable3"/>
  </protectedRanges>
  <mergeCells count="36">
    <mergeCell ref="O4:P4"/>
    <mergeCell ref="B6:B15"/>
    <mergeCell ref="C6:C10"/>
    <mergeCell ref="C11:C15"/>
    <mergeCell ref="B17:B26"/>
    <mergeCell ref="C17:C21"/>
    <mergeCell ref="C22:C26"/>
    <mergeCell ref="C4:F4"/>
    <mergeCell ref="F5:G5"/>
    <mergeCell ref="B38:B47"/>
    <mergeCell ref="C38:C42"/>
    <mergeCell ref="C43:C47"/>
    <mergeCell ref="B58:B67"/>
    <mergeCell ref="C58:C62"/>
    <mergeCell ref="C63:C67"/>
    <mergeCell ref="C3:J3"/>
    <mergeCell ref="I4:J4"/>
    <mergeCell ref="L4:M4"/>
    <mergeCell ref="L36:M36"/>
    <mergeCell ref="L56:M56"/>
    <mergeCell ref="C36:F36"/>
    <mergeCell ref="D27:J27"/>
    <mergeCell ref="D28:J28"/>
    <mergeCell ref="O56:P56"/>
    <mergeCell ref="D68:J68"/>
    <mergeCell ref="D48:J48"/>
    <mergeCell ref="D49:J49"/>
    <mergeCell ref="C35:J35"/>
    <mergeCell ref="F37:G37"/>
    <mergeCell ref="I36:J36"/>
    <mergeCell ref="O36:P36"/>
    <mergeCell ref="D69:J69"/>
    <mergeCell ref="F57:G57"/>
    <mergeCell ref="C55:J55"/>
    <mergeCell ref="I56:J56"/>
    <mergeCell ref="C56:F56"/>
  </mergeCells>
  <conditionalFormatting sqref="Z6:Z15 Z17:Z26">
    <cfRule type="dataBar" priority="4">
      <dataBar>
        <cfvo type="min"/>
        <cfvo type="max"/>
        <color rgb="FF008AEF"/>
      </dataBar>
    </cfRule>
  </conditionalFormatting>
  <conditionalFormatting sqref="Z38:Z47">
    <cfRule type="dataBar" priority="3">
      <dataBar>
        <cfvo type="min"/>
        <cfvo type="max"/>
        <color rgb="FF008AEF"/>
      </dataBar>
    </cfRule>
  </conditionalFormatting>
  <conditionalFormatting sqref="Z58:Z67">
    <cfRule type="dataBar" priority="2">
      <dataBar>
        <cfvo type="min"/>
        <cfvo type="max"/>
        <color rgb="FF008AEF"/>
      </dataBar>
    </cfRule>
  </conditionalFormatting>
  <conditionalFormatting sqref="O6:O15 O17:O26">
    <cfRule type="cellIs" dxfId="4" priority="1" operator="equal">
      <formula>0</formula>
    </cfRule>
  </conditionalFormatting>
  <printOptions horizontalCentered="1"/>
  <pageMargins left="0.21" right="0.35433070866141736" top="0.55118110236220474" bottom="0.35433070866141736" header="0.23622047244094491" footer="0.19685039370078741"/>
  <pageSetup paperSize="9" scale="81" fitToHeight="0" orientation="landscape" r:id="rId1"/>
  <rowBreaks count="2" manualBreakCount="2">
    <brk id="34" max="16383" man="1"/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T82"/>
  <sheetViews>
    <sheetView showGridLines="0" workbookViewId="0">
      <pane ySplit="1" topLeftCell="A2" activePane="bottomLeft" state="frozen"/>
      <selection pane="bottomLeft" activeCell="U7" sqref="U7"/>
    </sheetView>
  </sheetViews>
  <sheetFormatPr baseColWidth="10" defaultColWidth="12" defaultRowHeight="14.25" x14ac:dyDescent="0.2"/>
  <cols>
    <col min="1" max="1" width="1.6640625" style="117" customWidth="1"/>
    <col min="2" max="2" width="5.33203125" style="117" customWidth="1"/>
    <col min="3" max="3" width="5.83203125" style="117" customWidth="1"/>
    <col min="4" max="4" width="8.6640625" style="104" customWidth="1"/>
    <col min="5" max="5" width="12" style="117" customWidth="1"/>
    <col min="6" max="6" width="8" style="117" hidden="1" customWidth="1"/>
    <col min="7" max="7" width="11.5" style="117" hidden="1" customWidth="1"/>
    <col min="8" max="8" width="14.5" style="117" customWidth="1"/>
    <col min="9" max="9" width="18.83203125" style="117" customWidth="1"/>
    <col min="10" max="10" width="1.33203125" style="117" customWidth="1"/>
    <col min="11" max="11" width="14.5" style="117" customWidth="1"/>
    <col min="12" max="12" width="16.33203125" style="117" customWidth="1"/>
    <col min="13" max="13" width="2.5" style="117" customWidth="1"/>
    <col min="14" max="14" width="13.1640625" style="117" customWidth="1"/>
    <col min="15" max="15" width="19.33203125" style="117" customWidth="1"/>
    <col min="16" max="16" width="2.33203125" style="117" customWidth="1"/>
    <col min="17" max="18" width="13.1640625" style="117" customWidth="1"/>
    <col min="19" max="19" width="2.33203125" style="117" customWidth="1"/>
    <col min="20" max="20" width="16" style="117" customWidth="1"/>
    <col min="21" max="16384" width="12" style="117"/>
  </cols>
  <sheetData>
    <row r="1" spans="1:20" s="280" customFormat="1" ht="51" customHeight="1" thickBot="1" x14ac:dyDescent="0.25">
      <c r="A1" s="279" t="s">
        <v>251</v>
      </c>
      <c r="C1" s="281"/>
      <c r="D1" s="281"/>
      <c r="E1" s="281"/>
      <c r="F1" s="281"/>
      <c r="G1" s="281"/>
      <c r="H1" s="281"/>
      <c r="I1" s="281"/>
      <c r="K1" s="281"/>
      <c r="L1" s="281"/>
      <c r="R1" s="282" t="s">
        <v>243</v>
      </c>
      <c r="T1" s="282"/>
    </row>
    <row r="2" spans="1:20" s="104" customFormat="1" ht="23.25" customHeight="1" thickBot="1" x14ac:dyDescent="0.25">
      <c r="C2" s="455" t="s">
        <v>201</v>
      </c>
      <c r="D2" s="455"/>
      <c r="E2" s="455"/>
      <c r="F2" s="455"/>
      <c r="G2" s="455"/>
      <c r="H2" s="455"/>
      <c r="I2" s="455"/>
      <c r="K2" s="283" t="s">
        <v>202</v>
      </c>
      <c r="L2" s="284">
        <v>0.25</v>
      </c>
    </row>
    <row r="3" spans="1:20" ht="21.75" customHeight="1" thickBot="1" x14ac:dyDescent="0.25">
      <c r="C3" s="450" t="s">
        <v>220</v>
      </c>
      <c r="D3" s="451"/>
      <c r="E3" s="452"/>
      <c r="F3" s="285"/>
      <c r="G3" s="285"/>
      <c r="H3" s="453" t="s">
        <v>172</v>
      </c>
      <c r="I3" s="453"/>
      <c r="J3" s="286"/>
      <c r="K3" s="453" t="s">
        <v>173</v>
      </c>
      <c r="L3" s="453"/>
      <c r="M3" s="286"/>
      <c r="N3" s="469" t="s">
        <v>83</v>
      </c>
      <c r="O3" s="470"/>
      <c r="P3" s="286"/>
      <c r="Q3" s="286"/>
      <c r="R3" s="286"/>
      <c r="S3" s="286"/>
      <c r="T3" s="286"/>
    </row>
    <row r="4" spans="1:20" ht="38.25" customHeight="1" thickBot="1" x14ac:dyDescent="0.25">
      <c r="B4" s="287"/>
      <c r="C4" s="288" t="s">
        <v>20</v>
      </c>
      <c r="D4" s="288" t="s">
        <v>123</v>
      </c>
      <c r="E4" s="454" t="s">
        <v>0</v>
      </c>
      <c r="F4" s="454"/>
      <c r="G4" s="288" t="s">
        <v>151</v>
      </c>
      <c r="H4" s="288" t="s">
        <v>203</v>
      </c>
      <c r="I4" s="288" t="s">
        <v>116</v>
      </c>
      <c r="K4" s="288" t="s">
        <v>204</v>
      </c>
      <c r="L4" s="288" t="s">
        <v>98</v>
      </c>
      <c r="N4" s="289" t="s">
        <v>84</v>
      </c>
      <c r="O4" s="289" t="s">
        <v>134</v>
      </c>
      <c r="Q4" s="289" t="s">
        <v>89</v>
      </c>
      <c r="R4" s="289" t="s">
        <v>90</v>
      </c>
      <c r="T4" s="289" t="s">
        <v>147</v>
      </c>
    </row>
    <row r="5" spans="1:20" ht="15.75" customHeight="1" x14ac:dyDescent="0.2">
      <c r="B5" s="456" t="s">
        <v>205</v>
      </c>
      <c r="C5" s="490" t="s">
        <v>249</v>
      </c>
      <c r="D5" s="4" t="s">
        <v>35</v>
      </c>
      <c r="E5" s="290" t="s">
        <v>53</v>
      </c>
      <c r="F5" s="291">
        <v>50</v>
      </c>
      <c r="G5" s="292">
        <v>0.39</v>
      </c>
      <c r="H5" s="293">
        <v>7.7333333331399992</v>
      </c>
      <c r="I5" s="294">
        <f>H5*50</f>
        <v>386.66666665699995</v>
      </c>
      <c r="K5" s="295">
        <f t="shared" ref="K5:K14" si="0">H5-(H5*$L$2)</f>
        <v>5.7999999998549994</v>
      </c>
      <c r="L5" s="296">
        <f t="shared" ref="L5:L14" si="1">K5*50</f>
        <v>289.99999999274996</v>
      </c>
      <c r="N5" s="297">
        <f>SUM(Q5:R5)</f>
        <v>0</v>
      </c>
      <c r="O5" s="296">
        <f>N5*L5</f>
        <v>0</v>
      </c>
      <c r="Q5" s="298"/>
      <c r="R5" s="298"/>
      <c r="T5" s="297">
        <f>N5*G5</f>
        <v>0</v>
      </c>
    </row>
    <row r="6" spans="1:20" ht="15.75" customHeight="1" x14ac:dyDescent="0.2">
      <c r="B6" s="457"/>
      <c r="C6" s="491"/>
      <c r="D6" s="3" t="s">
        <v>36</v>
      </c>
      <c r="E6" s="299" t="s">
        <v>16</v>
      </c>
      <c r="F6" s="300">
        <v>50</v>
      </c>
      <c r="G6" s="301">
        <v>0.68</v>
      </c>
      <c r="H6" s="302">
        <v>17.06666666624</v>
      </c>
      <c r="I6" s="303">
        <f t="shared" ref="I6:I14" si="2">H6*50</f>
        <v>853.33333331200004</v>
      </c>
      <c r="K6" s="302">
        <f t="shared" si="0"/>
        <v>12.799999999680001</v>
      </c>
      <c r="L6" s="304">
        <f t="shared" si="1"/>
        <v>639.99999998400006</v>
      </c>
      <c r="N6" s="305">
        <f t="shared" ref="N6:N14" si="3">SUM(Q6:R6)</f>
        <v>0</v>
      </c>
      <c r="O6" s="304">
        <f t="shared" ref="O6:O14" si="4">N6*L6</f>
        <v>0</v>
      </c>
      <c r="Q6" s="306"/>
      <c r="R6" s="306"/>
      <c r="T6" s="305">
        <f t="shared" ref="T6:T14" si="5">N6*G6</f>
        <v>0</v>
      </c>
    </row>
    <row r="7" spans="1:20" ht="15.75" customHeight="1" x14ac:dyDescent="0.2">
      <c r="B7" s="457"/>
      <c r="C7" s="491"/>
      <c r="D7" s="3" t="s">
        <v>37</v>
      </c>
      <c r="E7" s="299" t="s">
        <v>45</v>
      </c>
      <c r="F7" s="300">
        <v>50</v>
      </c>
      <c r="G7" s="301">
        <v>0.88</v>
      </c>
      <c r="H7" s="302">
        <v>19.199999999519999</v>
      </c>
      <c r="I7" s="303">
        <f t="shared" si="2"/>
        <v>959.99999997599991</v>
      </c>
      <c r="K7" s="302">
        <f t="shared" si="0"/>
        <v>14.399999999639999</v>
      </c>
      <c r="L7" s="304">
        <f t="shared" si="1"/>
        <v>719.99999998199996</v>
      </c>
      <c r="N7" s="305">
        <f t="shared" si="3"/>
        <v>0</v>
      </c>
      <c r="O7" s="304">
        <f t="shared" si="4"/>
        <v>0</v>
      </c>
      <c r="Q7" s="306"/>
      <c r="R7" s="306"/>
      <c r="T7" s="305">
        <f t="shared" si="5"/>
        <v>0</v>
      </c>
    </row>
    <row r="8" spans="1:20" ht="15.75" customHeight="1" x14ac:dyDescent="0.2">
      <c r="B8" s="457"/>
      <c r="C8" s="491"/>
      <c r="D8" s="3" t="s">
        <v>38</v>
      </c>
      <c r="E8" s="299" t="s">
        <v>17</v>
      </c>
      <c r="F8" s="300">
        <v>50</v>
      </c>
      <c r="G8" s="301">
        <v>1.115</v>
      </c>
      <c r="H8" s="302">
        <v>25.599999999359998</v>
      </c>
      <c r="I8" s="303">
        <f t="shared" si="2"/>
        <v>1279.9999999679999</v>
      </c>
      <c r="K8" s="302">
        <f t="shared" si="0"/>
        <v>19.199999999519999</v>
      </c>
      <c r="L8" s="304">
        <f t="shared" si="1"/>
        <v>959.99999997599991</v>
      </c>
      <c r="N8" s="305">
        <f t="shared" si="3"/>
        <v>0</v>
      </c>
      <c r="O8" s="304">
        <f t="shared" si="4"/>
        <v>0</v>
      </c>
      <c r="Q8" s="306"/>
      <c r="R8" s="306"/>
      <c r="T8" s="305">
        <f t="shared" si="5"/>
        <v>0</v>
      </c>
    </row>
    <row r="9" spans="1:20" ht="15.75" customHeight="1" x14ac:dyDescent="0.2">
      <c r="B9" s="457"/>
      <c r="C9" s="491"/>
      <c r="D9" s="3" t="s">
        <v>39</v>
      </c>
      <c r="E9" s="299" t="s">
        <v>46</v>
      </c>
      <c r="F9" s="300">
        <v>50</v>
      </c>
      <c r="G9" s="301">
        <v>1.335</v>
      </c>
      <c r="H9" s="302">
        <v>29.999999999249997</v>
      </c>
      <c r="I9" s="303">
        <f t="shared" si="2"/>
        <v>1499.9999999624999</v>
      </c>
      <c r="K9" s="302">
        <f t="shared" si="0"/>
        <v>22.499999999437499</v>
      </c>
      <c r="L9" s="304">
        <f t="shared" si="1"/>
        <v>1124.999999971875</v>
      </c>
      <c r="N9" s="305">
        <f t="shared" si="3"/>
        <v>0</v>
      </c>
      <c r="O9" s="304">
        <f t="shared" si="4"/>
        <v>0</v>
      </c>
      <c r="Q9" s="306"/>
      <c r="R9" s="306"/>
      <c r="T9" s="305">
        <f t="shared" si="5"/>
        <v>0</v>
      </c>
    </row>
    <row r="10" spans="1:20" ht="15.75" customHeight="1" x14ac:dyDescent="0.2">
      <c r="B10" s="457"/>
      <c r="C10" s="491"/>
      <c r="D10" s="3" t="s">
        <v>40</v>
      </c>
      <c r="E10" s="299" t="s">
        <v>47</v>
      </c>
      <c r="F10" s="300">
        <v>50</v>
      </c>
      <c r="G10" s="301">
        <v>1.58</v>
      </c>
      <c r="H10" s="302">
        <v>32.799999999180002</v>
      </c>
      <c r="I10" s="303">
        <f t="shared" si="2"/>
        <v>1639.9999999590002</v>
      </c>
      <c r="K10" s="302">
        <f t="shared" si="0"/>
        <v>24.599999999385002</v>
      </c>
      <c r="L10" s="304">
        <f t="shared" si="1"/>
        <v>1229.99999996925</v>
      </c>
      <c r="N10" s="305">
        <f t="shared" si="3"/>
        <v>0</v>
      </c>
      <c r="O10" s="304">
        <f t="shared" si="4"/>
        <v>0</v>
      </c>
      <c r="Q10" s="306"/>
      <c r="R10" s="306"/>
      <c r="T10" s="305">
        <f t="shared" si="5"/>
        <v>0</v>
      </c>
    </row>
    <row r="11" spans="1:20" ht="15.75" customHeight="1" x14ac:dyDescent="0.2">
      <c r="B11" s="457"/>
      <c r="C11" s="491"/>
      <c r="D11" s="3" t="s">
        <v>41</v>
      </c>
      <c r="E11" s="299" t="s">
        <v>33</v>
      </c>
      <c r="F11" s="300">
        <v>50</v>
      </c>
      <c r="G11" s="301">
        <v>1.79</v>
      </c>
      <c r="H11" s="302">
        <v>44.799999998879997</v>
      </c>
      <c r="I11" s="303">
        <f t="shared" si="2"/>
        <v>2239.9999999439997</v>
      </c>
      <c r="K11" s="302">
        <f t="shared" si="0"/>
        <v>33.599999999159998</v>
      </c>
      <c r="L11" s="304">
        <f t="shared" si="1"/>
        <v>1679.999999958</v>
      </c>
      <c r="N11" s="305">
        <f t="shared" si="3"/>
        <v>0</v>
      </c>
      <c r="O11" s="304">
        <f t="shared" si="4"/>
        <v>0</v>
      </c>
      <c r="Q11" s="306"/>
      <c r="R11" s="306"/>
      <c r="T11" s="305">
        <f t="shared" si="5"/>
        <v>0</v>
      </c>
    </row>
    <row r="12" spans="1:20" ht="15.75" customHeight="1" x14ac:dyDescent="0.2">
      <c r="B12" s="457"/>
      <c r="C12" s="491"/>
      <c r="D12" s="3" t="s">
        <v>42</v>
      </c>
      <c r="E12" s="299" t="s">
        <v>48</v>
      </c>
      <c r="F12" s="300">
        <v>50</v>
      </c>
      <c r="G12" s="301">
        <v>2.13</v>
      </c>
      <c r="H12" s="302">
        <v>60.266666665160002</v>
      </c>
      <c r="I12" s="303">
        <f t="shared" si="2"/>
        <v>3013.333333258</v>
      </c>
      <c r="K12" s="302">
        <f t="shared" si="0"/>
        <v>45.199999998869998</v>
      </c>
      <c r="L12" s="304">
        <f t="shared" si="1"/>
        <v>2259.9999999434999</v>
      </c>
      <c r="N12" s="305">
        <f t="shared" si="3"/>
        <v>0</v>
      </c>
      <c r="O12" s="304">
        <f t="shared" si="4"/>
        <v>0</v>
      </c>
      <c r="Q12" s="306"/>
      <c r="R12" s="306"/>
      <c r="T12" s="305">
        <f t="shared" si="5"/>
        <v>0</v>
      </c>
    </row>
    <row r="13" spans="1:20" ht="15.75" customHeight="1" x14ac:dyDescent="0.2">
      <c r="B13" s="457"/>
      <c r="C13" s="491"/>
      <c r="D13" s="3" t="s">
        <v>43</v>
      </c>
      <c r="E13" s="299" t="s">
        <v>1</v>
      </c>
      <c r="F13" s="300">
        <v>50</v>
      </c>
      <c r="G13" s="301">
        <v>2.2000000000000002</v>
      </c>
      <c r="H13" s="302">
        <v>60.933333331809997</v>
      </c>
      <c r="I13" s="303">
        <f t="shared" si="2"/>
        <v>3046.6666665905</v>
      </c>
      <c r="K13" s="302">
        <f t="shared" si="0"/>
        <v>45.6999999988575</v>
      </c>
      <c r="L13" s="304">
        <f t="shared" si="1"/>
        <v>2284.9999999428751</v>
      </c>
      <c r="N13" s="305">
        <f t="shared" si="3"/>
        <v>0</v>
      </c>
      <c r="O13" s="304">
        <f t="shared" si="4"/>
        <v>0</v>
      </c>
      <c r="Q13" s="306"/>
      <c r="R13" s="306"/>
      <c r="T13" s="305">
        <f t="shared" si="5"/>
        <v>0</v>
      </c>
    </row>
    <row r="14" spans="1:20" ht="15.75" customHeight="1" thickBot="1" x14ac:dyDescent="0.25">
      <c r="B14" s="458"/>
      <c r="C14" s="492"/>
      <c r="D14" s="5" t="s">
        <v>44</v>
      </c>
      <c r="E14" s="307" t="s">
        <v>49</v>
      </c>
      <c r="F14" s="308">
        <v>50</v>
      </c>
      <c r="G14" s="309">
        <v>2.35</v>
      </c>
      <c r="H14" s="310">
        <v>64.13333333173</v>
      </c>
      <c r="I14" s="311">
        <f t="shared" si="2"/>
        <v>3206.6666665865</v>
      </c>
      <c r="K14" s="310">
        <f t="shared" si="0"/>
        <v>48.0999999987975</v>
      </c>
      <c r="L14" s="312">
        <f t="shared" si="1"/>
        <v>2404.9999999398751</v>
      </c>
      <c r="N14" s="313">
        <f t="shared" si="3"/>
        <v>0</v>
      </c>
      <c r="O14" s="312">
        <f t="shared" si="4"/>
        <v>0</v>
      </c>
      <c r="Q14" s="314"/>
      <c r="R14" s="314"/>
      <c r="T14" s="313">
        <f t="shared" si="5"/>
        <v>0</v>
      </c>
    </row>
    <row r="15" spans="1:20" ht="15" x14ac:dyDescent="0.2">
      <c r="D15" s="459" t="s">
        <v>206</v>
      </c>
      <c r="E15" s="459"/>
      <c r="F15" s="459"/>
      <c r="G15" s="459"/>
      <c r="H15" s="459"/>
      <c r="I15" s="459"/>
      <c r="N15" s="315">
        <f>SUM(N5:N14)</f>
        <v>0</v>
      </c>
      <c r="O15" s="316">
        <f>SUM(O5:O14)</f>
        <v>0</v>
      </c>
      <c r="Q15" s="315">
        <f t="shared" ref="Q15:R15" si="6">SUM(Q5:Q14)</f>
        <v>0</v>
      </c>
      <c r="R15" s="315">
        <f t="shared" si="6"/>
        <v>0</v>
      </c>
      <c r="T15" s="315">
        <f t="shared" ref="T15" si="7">SUM(T5:T14)</f>
        <v>0</v>
      </c>
    </row>
    <row r="16" spans="1:20" ht="15" x14ac:dyDescent="0.2">
      <c r="D16" s="460" t="s">
        <v>130</v>
      </c>
      <c r="E16" s="460"/>
      <c r="F16" s="460"/>
      <c r="G16" s="460"/>
      <c r="H16" s="460"/>
      <c r="I16" s="460"/>
      <c r="N16" s="317" t="s">
        <v>114</v>
      </c>
      <c r="O16" s="304">
        <f>O15*21%</f>
        <v>0</v>
      </c>
    </row>
    <row r="17" spans="1:20" ht="15.75" thickBot="1" x14ac:dyDescent="0.25">
      <c r="D17" s="318"/>
      <c r="E17" s="318"/>
      <c r="F17" s="318"/>
      <c r="G17" s="318"/>
      <c r="H17" s="318"/>
      <c r="I17" s="318"/>
      <c r="N17" s="319" t="s">
        <v>87</v>
      </c>
      <c r="O17" s="320">
        <f>SUM(O15:O16)</f>
        <v>0</v>
      </c>
    </row>
    <row r="18" spans="1:20" ht="8.25" customHeight="1" x14ac:dyDescent="0.2">
      <c r="D18" s="318"/>
      <c r="E18" s="318"/>
      <c r="F18" s="318"/>
      <c r="G18" s="318"/>
      <c r="H18" s="318"/>
      <c r="I18" s="318"/>
      <c r="N18" s="321"/>
      <c r="O18" s="322"/>
    </row>
    <row r="19" spans="1:20" x14ac:dyDescent="0.2">
      <c r="A19" s="369"/>
      <c r="B19" s="369"/>
      <c r="C19" s="369"/>
      <c r="D19" s="372"/>
      <c r="E19" s="372"/>
      <c r="F19" s="318"/>
      <c r="G19" s="318"/>
      <c r="H19" s="323" t="s">
        <v>147</v>
      </c>
      <c r="I19" s="372"/>
      <c r="J19" s="369"/>
      <c r="K19" s="369"/>
      <c r="L19" s="369"/>
      <c r="M19" s="369"/>
      <c r="N19" s="324" t="s">
        <v>139</v>
      </c>
      <c r="O19" s="325">
        <f>O15*10.5%</f>
        <v>0</v>
      </c>
      <c r="P19" s="369"/>
      <c r="Q19" s="369"/>
      <c r="R19" s="369"/>
      <c r="S19" s="369"/>
      <c r="T19" s="369"/>
    </row>
    <row r="20" spans="1:20" ht="15" x14ac:dyDescent="0.2">
      <c r="A20" s="369"/>
      <c r="B20" s="369"/>
      <c r="C20" s="369"/>
      <c r="D20" s="372"/>
      <c r="E20" s="372"/>
      <c r="F20" s="318"/>
      <c r="G20" s="318"/>
      <c r="H20" s="326">
        <f>+T15</f>
        <v>0</v>
      </c>
      <c r="I20" s="372"/>
      <c r="J20" s="369"/>
      <c r="K20" s="369"/>
      <c r="L20" s="369"/>
      <c r="M20" s="369"/>
      <c r="N20" s="324" t="s">
        <v>87</v>
      </c>
      <c r="O20" s="325">
        <f>+O19+O15</f>
        <v>0</v>
      </c>
      <c r="P20" s="369"/>
      <c r="Q20" s="369"/>
      <c r="R20" s="369"/>
      <c r="S20" s="369"/>
      <c r="T20" s="369"/>
    </row>
    <row r="21" spans="1:20" ht="6.75" customHeight="1" thickBot="1" x14ac:dyDescent="0.25">
      <c r="C21" s="327"/>
      <c r="D21" s="328"/>
      <c r="E21" s="327"/>
      <c r="F21" s="327"/>
      <c r="G21" s="327"/>
      <c r="H21" s="327"/>
      <c r="I21" s="327"/>
      <c r="K21" s="327"/>
      <c r="L21" s="327"/>
    </row>
    <row r="22" spans="1:20" s="104" customFormat="1" ht="23.25" customHeight="1" thickBot="1" x14ac:dyDescent="0.25">
      <c r="C22" s="461" t="s">
        <v>207</v>
      </c>
      <c r="D22" s="461"/>
      <c r="E22" s="461"/>
      <c r="F22" s="461"/>
      <c r="G22" s="461"/>
      <c r="H22" s="461"/>
      <c r="I22" s="461"/>
      <c r="K22" s="283" t="s">
        <v>202</v>
      </c>
      <c r="L22" s="284">
        <v>0.25</v>
      </c>
    </row>
    <row r="23" spans="1:20" ht="21.75" customHeight="1" thickBot="1" x14ac:dyDescent="0.25">
      <c r="C23" s="450" t="s">
        <v>219</v>
      </c>
      <c r="D23" s="451"/>
      <c r="E23" s="452"/>
      <c r="F23" s="285"/>
      <c r="G23" s="285"/>
      <c r="H23" s="453" t="s">
        <v>172</v>
      </c>
      <c r="I23" s="453"/>
      <c r="J23" s="286"/>
      <c r="K23" s="453" t="s">
        <v>173</v>
      </c>
      <c r="L23" s="453"/>
      <c r="M23" s="286"/>
      <c r="N23" s="469" t="s">
        <v>83</v>
      </c>
      <c r="O23" s="470"/>
      <c r="P23" s="286"/>
      <c r="Q23" s="286"/>
      <c r="R23" s="286"/>
      <c r="S23" s="286"/>
      <c r="T23" s="286"/>
    </row>
    <row r="24" spans="1:20" ht="38.25" customHeight="1" thickBot="1" x14ac:dyDescent="0.25">
      <c r="B24" s="287"/>
      <c r="C24" s="288" t="s">
        <v>20</v>
      </c>
      <c r="D24" s="288" t="s">
        <v>123</v>
      </c>
      <c r="E24" s="454" t="s">
        <v>0</v>
      </c>
      <c r="F24" s="454"/>
      <c r="G24" s="288" t="s">
        <v>151</v>
      </c>
      <c r="H24" s="288" t="s">
        <v>203</v>
      </c>
      <c r="I24" s="288" t="s">
        <v>116</v>
      </c>
      <c r="K24" s="288" t="s">
        <v>204</v>
      </c>
      <c r="L24" s="288" t="s">
        <v>98</v>
      </c>
      <c r="N24" s="289" t="s">
        <v>84</v>
      </c>
      <c r="O24" s="289" t="s">
        <v>134</v>
      </c>
      <c r="T24" s="289" t="s">
        <v>147</v>
      </c>
    </row>
    <row r="25" spans="1:20" ht="15.75" customHeight="1" x14ac:dyDescent="0.2">
      <c r="B25" s="456" t="s">
        <v>208</v>
      </c>
      <c r="C25" s="490" t="s">
        <v>250</v>
      </c>
      <c r="D25" s="4" t="s">
        <v>35</v>
      </c>
      <c r="E25" s="290" t="s">
        <v>53</v>
      </c>
      <c r="F25" s="291">
        <v>50</v>
      </c>
      <c r="G25" s="292">
        <v>0.4</v>
      </c>
      <c r="H25" s="293">
        <v>10.13333333308</v>
      </c>
      <c r="I25" s="294">
        <f>H25*50</f>
        <v>506.66666665399998</v>
      </c>
      <c r="K25" s="295">
        <f t="shared" ref="K25:K34" si="8">H25-(H25*$L$22)</f>
        <v>7.5999999998099996</v>
      </c>
      <c r="L25" s="296">
        <f>K25*50</f>
        <v>379.99999999049999</v>
      </c>
      <c r="N25" s="298"/>
      <c r="O25" s="296">
        <f t="shared" ref="O25:O34" si="9">N25*L25</f>
        <v>0</v>
      </c>
      <c r="T25" s="297">
        <f>N25*G25</f>
        <v>0</v>
      </c>
    </row>
    <row r="26" spans="1:20" ht="15.75" customHeight="1" x14ac:dyDescent="0.2">
      <c r="B26" s="457"/>
      <c r="C26" s="491"/>
      <c r="D26" s="3" t="s">
        <v>36</v>
      </c>
      <c r="E26" s="299" t="s">
        <v>16</v>
      </c>
      <c r="F26" s="300">
        <v>50</v>
      </c>
      <c r="G26" s="301">
        <v>0.69000000000000006</v>
      </c>
      <c r="H26" s="302">
        <v>25.06666666604</v>
      </c>
      <c r="I26" s="303">
        <f t="shared" ref="I26:I34" si="10">H26*50</f>
        <v>1253.333333302</v>
      </c>
      <c r="K26" s="302">
        <f t="shared" si="8"/>
        <v>18.799999999530002</v>
      </c>
      <c r="L26" s="304">
        <f t="shared" ref="L26:L34" si="11">K26*50</f>
        <v>939.99999997650002</v>
      </c>
      <c r="N26" s="306"/>
      <c r="O26" s="304">
        <f t="shared" si="9"/>
        <v>0</v>
      </c>
      <c r="T26" s="305">
        <f t="shared" ref="T26:T34" si="12">N26*G26</f>
        <v>0</v>
      </c>
    </row>
    <row r="27" spans="1:20" ht="15.75" customHeight="1" x14ac:dyDescent="0.2">
      <c r="B27" s="457"/>
      <c r="C27" s="491"/>
      <c r="D27" s="3" t="s">
        <v>37</v>
      </c>
      <c r="E27" s="299" t="s">
        <v>45</v>
      </c>
      <c r="F27" s="300">
        <v>50</v>
      </c>
      <c r="G27" s="301">
        <v>0.89</v>
      </c>
      <c r="H27" s="302">
        <v>27.733333332640001</v>
      </c>
      <c r="I27" s="303">
        <f t="shared" si="10"/>
        <v>1386.666666632</v>
      </c>
      <c r="K27" s="302">
        <f t="shared" si="8"/>
        <v>20.799999999480001</v>
      </c>
      <c r="L27" s="304">
        <f t="shared" si="11"/>
        <v>1039.999999974</v>
      </c>
      <c r="N27" s="306"/>
      <c r="O27" s="304">
        <f t="shared" si="9"/>
        <v>0</v>
      </c>
      <c r="T27" s="305">
        <f t="shared" si="12"/>
        <v>0</v>
      </c>
    </row>
    <row r="28" spans="1:20" ht="15.75" customHeight="1" x14ac:dyDescent="0.2">
      <c r="B28" s="457"/>
      <c r="C28" s="491"/>
      <c r="D28" s="3" t="s">
        <v>38</v>
      </c>
      <c r="E28" s="299" t="s">
        <v>17</v>
      </c>
      <c r="F28" s="300">
        <v>50</v>
      </c>
      <c r="G28" s="301">
        <v>1.125</v>
      </c>
      <c r="H28" s="302">
        <v>39.466666665680002</v>
      </c>
      <c r="I28" s="303">
        <f t="shared" si="10"/>
        <v>1973.333333284</v>
      </c>
      <c r="K28" s="302">
        <f t="shared" si="8"/>
        <v>29.59999999926</v>
      </c>
      <c r="L28" s="304">
        <f t="shared" si="11"/>
        <v>1479.9999999629999</v>
      </c>
      <c r="N28" s="306"/>
      <c r="O28" s="304">
        <f t="shared" si="9"/>
        <v>0</v>
      </c>
      <c r="T28" s="305">
        <f t="shared" si="12"/>
        <v>0</v>
      </c>
    </row>
    <row r="29" spans="1:20" ht="15.75" customHeight="1" x14ac:dyDescent="0.2">
      <c r="B29" s="457"/>
      <c r="C29" s="491"/>
      <c r="D29" s="3" t="s">
        <v>39</v>
      </c>
      <c r="E29" s="299" t="s">
        <v>46</v>
      </c>
      <c r="F29" s="300">
        <v>50</v>
      </c>
      <c r="G29" s="301">
        <v>1.345</v>
      </c>
      <c r="H29" s="302">
        <v>48.933333332110003</v>
      </c>
      <c r="I29" s="303">
        <f t="shared" si="10"/>
        <v>2446.6666666055003</v>
      </c>
      <c r="K29" s="302">
        <f t="shared" si="8"/>
        <v>36.6999999990825</v>
      </c>
      <c r="L29" s="304">
        <f t="shared" si="11"/>
        <v>1834.9999999541251</v>
      </c>
      <c r="N29" s="306"/>
      <c r="O29" s="304">
        <f t="shared" si="9"/>
        <v>0</v>
      </c>
      <c r="T29" s="305">
        <f t="shared" si="12"/>
        <v>0</v>
      </c>
    </row>
    <row r="30" spans="1:20" ht="15.75" customHeight="1" x14ac:dyDescent="0.2">
      <c r="B30" s="457"/>
      <c r="C30" s="491"/>
      <c r="D30" s="3" t="s">
        <v>40</v>
      </c>
      <c r="E30" s="299" t="s">
        <v>47</v>
      </c>
      <c r="F30" s="300">
        <v>50</v>
      </c>
      <c r="G30" s="301">
        <v>1.59</v>
      </c>
      <c r="H30" s="302">
        <v>49.866666665419999</v>
      </c>
      <c r="I30" s="303">
        <f t="shared" si="10"/>
        <v>2493.3333332709999</v>
      </c>
      <c r="K30" s="302">
        <f t="shared" si="8"/>
        <v>37.399999999065002</v>
      </c>
      <c r="L30" s="304">
        <f t="shared" si="11"/>
        <v>1869.9999999532502</v>
      </c>
      <c r="N30" s="306"/>
      <c r="O30" s="304">
        <f t="shared" si="9"/>
        <v>0</v>
      </c>
      <c r="T30" s="305">
        <f t="shared" si="12"/>
        <v>0</v>
      </c>
    </row>
    <row r="31" spans="1:20" ht="15.75" customHeight="1" x14ac:dyDescent="0.2">
      <c r="B31" s="457"/>
      <c r="C31" s="491"/>
      <c r="D31" s="3" t="s">
        <v>41</v>
      </c>
      <c r="E31" s="299" t="s">
        <v>33</v>
      </c>
      <c r="F31" s="300">
        <v>50</v>
      </c>
      <c r="G31" s="301">
        <v>1.8</v>
      </c>
      <c r="H31" s="302">
        <v>68.53333333162</v>
      </c>
      <c r="I31" s="303">
        <f t="shared" si="10"/>
        <v>3426.6666665809998</v>
      </c>
      <c r="K31" s="302">
        <f t="shared" si="8"/>
        <v>51.399999998715003</v>
      </c>
      <c r="L31" s="304">
        <f t="shared" si="11"/>
        <v>2569.9999999357501</v>
      </c>
      <c r="N31" s="306"/>
      <c r="O31" s="304">
        <f t="shared" si="9"/>
        <v>0</v>
      </c>
      <c r="T31" s="305">
        <f t="shared" si="12"/>
        <v>0</v>
      </c>
    </row>
    <row r="32" spans="1:20" ht="15.75" customHeight="1" x14ac:dyDescent="0.2">
      <c r="B32" s="457"/>
      <c r="C32" s="491"/>
      <c r="D32" s="3" t="s">
        <v>42</v>
      </c>
      <c r="E32" s="299" t="s">
        <v>48</v>
      </c>
      <c r="F32" s="300">
        <v>50</v>
      </c>
      <c r="G32" s="301">
        <v>2.1399999999999997</v>
      </c>
      <c r="H32" s="302">
        <v>91.199999997719999</v>
      </c>
      <c r="I32" s="303">
        <f t="shared" si="10"/>
        <v>4559.9999998860003</v>
      </c>
      <c r="K32" s="302">
        <f t="shared" si="8"/>
        <v>68.399999998289999</v>
      </c>
      <c r="L32" s="304">
        <f t="shared" si="11"/>
        <v>3419.9999999144998</v>
      </c>
      <c r="N32" s="306"/>
      <c r="O32" s="304">
        <f t="shared" si="9"/>
        <v>0</v>
      </c>
      <c r="T32" s="305">
        <f t="shared" si="12"/>
        <v>0</v>
      </c>
    </row>
    <row r="33" spans="1:20" ht="15.75" customHeight="1" x14ac:dyDescent="0.2">
      <c r="B33" s="457"/>
      <c r="C33" s="491"/>
      <c r="D33" s="3" t="s">
        <v>43</v>
      </c>
      <c r="E33" s="299" t="s">
        <v>1</v>
      </c>
      <c r="F33" s="300">
        <v>50</v>
      </c>
      <c r="G33" s="301">
        <v>2.21</v>
      </c>
      <c r="H33" s="302">
        <v>92.533333331020003</v>
      </c>
      <c r="I33" s="303">
        <f t="shared" si="10"/>
        <v>4626.6666665510002</v>
      </c>
      <c r="K33" s="302">
        <f t="shared" si="8"/>
        <v>69.399999998265002</v>
      </c>
      <c r="L33" s="304">
        <f t="shared" si="11"/>
        <v>3469.9999999132501</v>
      </c>
      <c r="N33" s="306"/>
      <c r="O33" s="304">
        <f t="shared" si="9"/>
        <v>0</v>
      </c>
      <c r="T33" s="305">
        <f t="shared" si="12"/>
        <v>0</v>
      </c>
    </row>
    <row r="34" spans="1:20" ht="15.75" customHeight="1" thickBot="1" x14ac:dyDescent="0.25">
      <c r="B34" s="458"/>
      <c r="C34" s="492"/>
      <c r="D34" s="5" t="s">
        <v>44</v>
      </c>
      <c r="E34" s="307" t="s">
        <v>49</v>
      </c>
      <c r="F34" s="308">
        <v>50</v>
      </c>
      <c r="G34" s="309">
        <v>2.36</v>
      </c>
      <c r="H34" s="310">
        <v>93.733333330989993</v>
      </c>
      <c r="I34" s="311">
        <f t="shared" si="10"/>
        <v>4686.6666665494995</v>
      </c>
      <c r="K34" s="310">
        <f t="shared" si="8"/>
        <v>70.299999998242498</v>
      </c>
      <c r="L34" s="312">
        <f t="shared" si="11"/>
        <v>3514.9999999121251</v>
      </c>
      <c r="N34" s="314"/>
      <c r="O34" s="312">
        <f t="shared" si="9"/>
        <v>0</v>
      </c>
      <c r="T34" s="313">
        <f t="shared" si="12"/>
        <v>0</v>
      </c>
    </row>
    <row r="35" spans="1:20" ht="15" x14ac:dyDescent="0.2">
      <c r="D35" s="459" t="s">
        <v>206</v>
      </c>
      <c r="E35" s="459"/>
      <c r="F35" s="459"/>
      <c r="G35" s="459"/>
      <c r="H35" s="459"/>
      <c r="I35" s="459"/>
      <c r="N35" s="315">
        <f>SUM(N25:N34)</f>
        <v>0</v>
      </c>
      <c r="O35" s="316">
        <f>SUM(O25:O34)</f>
        <v>0</v>
      </c>
      <c r="T35" s="315">
        <f t="shared" ref="T35" si="13">SUM(T25:T34)</f>
        <v>0</v>
      </c>
    </row>
    <row r="36" spans="1:20" ht="15" x14ac:dyDescent="0.2">
      <c r="D36" s="460" t="s">
        <v>131</v>
      </c>
      <c r="E36" s="460"/>
      <c r="F36" s="460"/>
      <c r="G36" s="460"/>
      <c r="H36" s="460"/>
      <c r="I36" s="460"/>
      <c r="N36" s="317" t="s">
        <v>86</v>
      </c>
      <c r="O36" s="304">
        <f>O35*21%</f>
        <v>0</v>
      </c>
    </row>
    <row r="37" spans="1:20" ht="15.75" thickBot="1" x14ac:dyDescent="0.25">
      <c r="D37" s="318"/>
      <c r="E37" s="318"/>
      <c r="F37" s="318"/>
      <c r="G37" s="318"/>
      <c r="H37" s="318"/>
      <c r="I37" s="318"/>
      <c r="N37" s="319" t="s">
        <v>87</v>
      </c>
      <c r="O37" s="320">
        <f>SUM(O35:O36)</f>
        <v>0</v>
      </c>
    </row>
    <row r="38" spans="1:20" ht="8.25" customHeight="1" x14ac:dyDescent="0.2">
      <c r="D38" s="318"/>
      <c r="E38" s="318"/>
      <c r="F38" s="318"/>
      <c r="G38" s="318"/>
      <c r="H38" s="318"/>
      <c r="I38" s="318"/>
      <c r="N38" s="321"/>
      <c r="O38" s="322"/>
    </row>
    <row r="39" spans="1:20" x14ac:dyDescent="0.2">
      <c r="A39" s="369"/>
      <c r="B39" s="369"/>
      <c r="C39" s="369"/>
      <c r="D39" s="372"/>
      <c r="E39" s="372"/>
      <c r="F39" s="318"/>
      <c r="G39" s="318"/>
      <c r="H39" s="323" t="s">
        <v>147</v>
      </c>
      <c r="I39" s="372"/>
      <c r="J39" s="369"/>
      <c r="K39" s="369"/>
      <c r="L39" s="369"/>
      <c r="M39" s="369"/>
      <c r="N39" s="324" t="s">
        <v>139</v>
      </c>
      <c r="O39" s="325">
        <f>O35*10.5%</f>
        <v>0</v>
      </c>
      <c r="P39" s="369"/>
      <c r="Q39" s="369"/>
      <c r="R39" s="369"/>
      <c r="S39" s="369"/>
      <c r="T39" s="369"/>
    </row>
    <row r="40" spans="1:20" ht="15" x14ac:dyDescent="0.2">
      <c r="A40" s="369"/>
      <c r="B40" s="369"/>
      <c r="C40" s="369"/>
      <c r="D40" s="372"/>
      <c r="E40" s="372"/>
      <c r="F40" s="318"/>
      <c r="G40" s="318"/>
      <c r="H40" s="326"/>
      <c r="I40" s="372"/>
      <c r="J40" s="369"/>
      <c r="K40" s="369"/>
      <c r="L40" s="369"/>
      <c r="M40" s="369"/>
      <c r="N40" s="324" t="s">
        <v>87</v>
      </c>
      <c r="O40" s="325">
        <f>+O39+O35</f>
        <v>0</v>
      </c>
      <c r="P40" s="369"/>
      <c r="Q40" s="369"/>
      <c r="R40" s="369"/>
      <c r="S40" s="369"/>
      <c r="T40" s="369"/>
    </row>
    <row r="41" spans="1:20" ht="6.75" customHeight="1" thickBot="1" x14ac:dyDescent="0.25">
      <c r="C41" s="327"/>
      <c r="D41" s="328"/>
      <c r="E41" s="327"/>
      <c r="F41" s="327"/>
      <c r="G41" s="327"/>
      <c r="H41" s="327"/>
      <c r="I41" s="327"/>
      <c r="K41" s="327"/>
      <c r="L41" s="327"/>
    </row>
    <row r="42" spans="1:20" s="104" customFormat="1" ht="23.25" customHeight="1" thickBot="1" x14ac:dyDescent="0.25">
      <c r="C42" s="462" t="s">
        <v>209</v>
      </c>
      <c r="D42" s="462"/>
      <c r="E42" s="462"/>
      <c r="F42" s="462"/>
      <c r="G42" s="462"/>
      <c r="H42" s="462"/>
      <c r="I42" s="462"/>
      <c r="K42" s="283" t="s">
        <v>202</v>
      </c>
      <c r="L42" s="284">
        <v>0.25</v>
      </c>
    </row>
    <row r="43" spans="1:20" ht="21.75" customHeight="1" thickBot="1" x14ac:dyDescent="0.25">
      <c r="C43" s="471" t="s">
        <v>210</v>
      </c>
      <c r="D43" s="472"/>
      <c r="E43" s="473"/>
      <c r="F43" s="285"/>
      <c r="G43" s="285"/>
      <c r="H43" s="453" t="s">
        <v>172</v>
      </c>
      <c r="I43" s="453"/>
      <c r="J43" s="286"/>
      <c r="K43" s="453" t="s">
        <v>173</v>
      </c>
      <c r="L43" s="453"/>
      <c r="M43" s="286"/>
      <c r="N43" s="469" t="s">
        <v>83</v>
      </c>
      <c r="O43" s="470"/>
      <c r="P43" s="286"/>
      <c r="Q43" s="286"/>
      <c r="R43" s="286"/>
      <c r="S43" s="286"/>
      <c r="T43" s="286"/>
    </row>
    <row r="44" spans="1:20" ht="38.25" customHeight="1" thickBot="1" x14ac:dyDescent="0.25">
      <c r="B44" s="287"/>
      <c r="C44" s="288" t="s">
        <v>20</v>
      </c>
      <c r="D44" s="288" t="s">
        <v>123</v>
      </c>
      <c r="E44" s="454" t="s">
        <v>0</v>
      </c>
      <c r="F44" s="454"/>
      <c r="G44" s="288" t="s">
        <v>151</v>
      </c>
      <c r="H44" s="288" t="s">
        <v>203</v>
      </c>
      <c r="I44" s="288" t="s">
        <v>211</v>
      </c>
      <c r="K44" s="288" t="s">
        <v>212</v>
      </c>
      <c r="L44" s="288" t="s">
        <v>213</v>
      </c>
      <c r="N44" s="289" t="s">
        <v>135</v>
      </c>
      <c r="O44" s="289" t="s">
        <v>134</v>
      </c>
      <c r="T44" s="289" t="s">
        <v>147</v>
      </c>
    </row>
    <row r="45" spans="1:20" ht="15.75" customHeight="1" x14ac:dyDescent="0.2">
      <c r="B45" s="456" t="s">
        <v>214</v>
      </c>
      <c r="C45" s="490" t="s">
        <v>132</v>
      </c>
      <c r="D45" s="4" t="s">
        <v>35</v>
      </c>
      <c r="E45" s="290" t="s">
        <v>53</v>
      </c>
      <c r="F45" s="291">
        <v>5</v>
      </c>
      <c r="G45" s="292">
        <v>5</v>
      </c>
      <c r="H45" s="331">
        <v>461.33</v>
      </c>
      <c r="I45" s="463">
        <f>H45*5</f>
        <v>2306.65</v>
      </c>
      <c r="K45" s="332">
        <f t="shared" ref="K45:K54" si="14">H45-(H45*$L$42)</f>
        <v>345.9975</v>
      </c>
      <c r="L45" s="466">
        <f>K45*5</f>
        <v>1729.9875</v>
      </c>
      <c r="N45" s="298"/>
      <c r="O45" s="296">
        <f t="shared" ref="O45:O54" si="15">N45*$L$45</f>
        <v>0</v>
      </c>
      <c r="T45" s="297">
        <f>N45*G45</f>
        <v>0</v>
      </c>
    </row>
    <row r="46" spans="1:20" ht="15.75" customHeight="1" x14ac:dyDescent="0.2">
      <c r="B46" s="457"/>
      <c r="C46" s="491"/>
      <c r="D46" s="3" t="s">
        <v>36</v>
      </c>
      <c r="E46" s="299" t="s">
        <v>16</v>
      </c>
      <c r="F46" s="300">
        <v>5</v>
      </c>
      <c r="G46" s="301">
        <v>5</v>
      </c>
      <c r="H46" s="329">
        <v>461.33</v>
      </c>
      <c r="I46" s="464"/>
      <c r="K46" s="333">
        <f t="shared" si="14"/>
        <v>345.9975</v>
      </c>
      <c r="L46" s="467"/>
      <c r="N46" s="306"/>
      <c r="O46" s="304">
        <f t="shared" si="15"/>
        <v>0</v>
      </c>
      <c r="T46" s="305">
        <f t="shared" ref="T46:T54" si="16">N46*G46</f>
        <v>0</v>
      </c>
    </row>
    <row r="47" spans="1:20" ht="15.75" customHeight="1" x14ac:dyDescent="0.2">
      <c r="B47" s="457"/>
      <c r="C47" s="491"/>
      <c r="D47" s="3" t="s">
        <v>37</v>
      </c>
      <c r="E47" s="299" t="s">
        <v>45</v>
      </c>
      <c r="F47" s="300">
        <v>5</v>
      </c>
      <c r="G47" s="301">
        <v>5</v>
      </c>
      <c r="H47" s="329">
        <v>461.33</v>
      </c>
      <c r="I47" s="464"/>
      <c r="K47" s="333">
        <f t="shared" si="14"/>
        <v>345.9975</v>
      </c>
      <c r="L47" s="467"/>
      <c r="N47" s="306"/>
      <c r="O47" s="304">
        <f t="shared" si="15"/>
        <v>0</v>
      </c>
      <c r="T47" s="305">
        <f t="shared" si="16"/>
        <v>0</v>
      </c>
    </row>
    <row r="48" spans="1:20" ht="15.75" customHeight="1" x14ac:dyDescent="0.2">
      <c r="B48" s="457"/>
      <c r="C48" s="491"/>
      <c r="D48" s="3" t="s">
        <v>38</v>
      </c>
      <c r="E48" s="299" t="s">
        <v>17</v>
      </c>
      <c r="F48" s="300">
        <v>5</v>
      </c>
      <c r="G48" s="301">
        <v>5</v>
      </c>
      <c r="H48" s="329">
        <v>461.33</v>
      </c>
      <c r="I48" s="464"/>
      <c r="K48" s="333">
        <f t="shared" si="14"/>
        <v>345.9975</v>
      </c>
      <c r="L48" s="467"/>
      <c r="N48" s="306"/>
      <c r="O48" s="304">
        <f t="shared" si="15"/>
        <v>0</v>
      </c>
      <c r="T48" s="305">
        <f t="shared" si="16"/>
        <v>0</v>
      </c>
    </row>
    <row r="49" spans="1:20" ht="15.75" customHeight="1" x14ac:dyDescent="0.2">
      <c r="B49" s="457"/>
      <c r="C49" s="491"/>
      <c r="D49" s="3" t="s">
        <v>39</v>
      </c>
      <c r="E49" s="299" t="s">
        <v>46</v>
      </c>
      <c r="F49" s="300">
        <v>5</v>
      </c>
      <c r="G49" s="301">
        <v>5</v>
      </c>
      <c r="H49" s="329">
        <v>461.33</v>
      </c>
      <c r="I49" s="464"/>
      <c r="K49" s="333">
        <f t="shared" si="14"/>
        <v>345.9975</v>
      </c>
      <c r="L49" s="467"/>
      <c r="N49" s="306"/>
      <c r="O49" s="304">
        <f t="shared" si="15"/>
        <v>0</v>
      </c>
      <c r="T49" s="305">
        <f t="shared" si="16"/>
        <v>0</v>
      </c>
    </row>
    <row r="50" spans="1:20" ht="15.75" customHeight="1" x14ac:dyDescent="0.2">
      <c r="B50" s="457"/>
      <c r="C50" s="491"/>
      <c r="D50" s="3" t="s">
        <v>40</v>
      </c>
      <c r="E50" s="299" t="s">
        <v>47</v>
      </c>
      <c r="F50" s="300">
        <v>5</v>
      </c>
      <c r="G50" s="301">
        <v>5</v>
      </c>
      <c r="H50" s="329">
        <v>461.33</v>
      </c>
      <c r="I50" s="464"/>
      <c r="K50" s="333">
        <f t="shared" si="14"/>
        <v>345.9975</v>
      </c>
      <c r="L50" s="467"/>
      <c r="N50" s="306"/>
      <c r="O50" s="304">
        <f t="shared" si="15"/>
        <v>0</v>
      </c>
      <c r="T50" s="305">
        <f t="shared" si="16"/>
        <v>0</v>
      </c>
    </row>
    <row r="51" spans="1:20" ht="15.75" customHeight="1" x14ac:dyDescent="0.2">
      <c r="B51" s="457"/>
      <c r="C51" s="491"/>
      <c r="D51" s="3" t="s">
        <v>41</v>
      </c>
      <c r="E51" s="299" t="s">
        <v>33</v>
      </c>
      <c r="F51" s="300">
        <v>5</v>
      </c>
      <c r="G51" s="301">
        <v>5</v>
      </c>
      <c r="H51" s="329">
        <v>461.33</v>
      </c>
      <c r="I51" s="464"/>
      <c r="K51" s="333">
        <f t="shared" si="14"/>
        <v>345.9975</v>
      </c>
      <c r="L51" s="467"/>
      <c r="N51" s="306"/>
      <c r="O51" s="304">
        <f t="shared" si="15"/>
        <v>0</v>
      </c>
      <c r="T51" s="305">
        <f t="shared" si="16"/>
        <v>0</v>
      </c>
    </row>
    <row r="52" spans="1:20" ht="15.75" customHeight="1" x14ac:dyDescent="0.2">
      <c r="B52" s="457"/>
      <c r="C52" s="491"/>
      <c r="D52" s="3" t="s">
        <v>42</v>
      </c>
      <c r="E52" s="299" t="s">
        <v>48</v>
      </c>
      <c r="F52" s="300">
        <v>5</v>
      </c>
      <c r="G52" s="301">
        <v>5</v>
      </c>
      <c r="H52" s="329">
        <v>461.33</v>
      </c>
      <c r="I52" s="464"/>
      <c r="K52" s="333">
        <f t="shared" si="14"/>
        <v>345.9975</v>
      </c>
      <c r="L52" s="467"/>
      <c r="N52" s="306"/>
      <c r="O52" s="304">
        <f t="shared" si="15"/>
        <v>0</v>
      </c>
      <c r="T52" s="305">
        <f t="shared" si="16"/>
        <v>0</v>
      </c>
    </row>
    <row r="53" spans="1:20" ht="15.75" customHeight="1" x14ac:dyDescent="0.2">
      <c r="B53" s="457"/>
      <c r="C53" s="491"/>
      <c r="D53" s="3" t="s">
        <v>43</v>
      </c>
      <c r="E53" s="299" t="s">
        <v>1</v>
      </c>
      <c r="F53" s="300">
        <v>5</v>
      </c>
      <c r="G53" s="301">
        <v>5</v>
      </c>
      <c r="H53" s="329">
        <v>461.33</v>
      </c>
      <c r="I53" s="464"/>
      <c r="K53" s="333">
        <f t="shared" si="14"/>
        <v>345.9975</v>
      </c>
      <c r="L53" s="467"/>
      <c r="N53" s="306"/>
      <c r="O53" s="304">
        <f t="shared" si="15"/>
        <v>0</v>
      </c>
      <c r="T53" s="305">
        <f t="shared" si="16"/>
        <v>0</v>
      </c>
    </row>
    <row r="54" spans="1:20" ht="15.75" customHeight="1" thickBot="1" x14ac:dyDescent="0.25">
      <c r="B54" s="458"/>
      <c r="C54" s="492"/>
      <c r="D54" s="5" t="s">
        <v>44</v>
      </c>
      <c r="E54" s="307" t="s">
        <v>49</v>
      </c>
      <c r="F54" s="308">
        <v>5</v>
      </c>
      <c r="G54" s="309">
        <v>5</v>
      </c>
      <c r="H54" s="330">
        <v>461.33</v>
      </c>
      <c r="I54" s="465"/>
      <c r="K54" s="334">
        <f t="shared" si="14"/>
        <v>345.9975</v>
      </c>
      <c r="L54" s="468"/>
      <c r="N54" s="314"/>
      <c r="O54" s="312">
        <f t="shared" si="15"/>
        <v>0</v>
      </c>
      <c r="T54" s="313">
        <f t="shared" si="16"/>
        <v>0</v>
      </c>
    </row>
    <row r="55" spans="1:20" ht="15" x14ac:dyDescent="0.2">
      <c r="D55" s="459" t="s">
        <v>215</v>
      </c>
      <c r="E55" s="459"/>
      <c r="F55" s="459"/>
      <c r="G55" s="459"/>
      <c r="H55" s="459"/>
      <c r="I55" s="459"/>
      <c r="N55" s="315">
        <f>SUM(N45:N54)</f>
        <v>0</v>
      </c>
      <c r="O55" s="316">
        <f>SUM(O45:O54)</f>
        <v>0</v>
      </c>
      <c r="T55" s="315">
        <f t="shared" ref="T55" si="17">SUM(T45:T54)</f>
        <v>0</v>
      </c>
    </row>
    <row r="56" spans="1:20" ht="15" x14ac:dyDescent="0.2">
      <c r="D56" s="460" t="s">
        <v>51</v>
      </c>
      <c r="E56" s="460"/>
      <c r="F56" s="460"/>
      <c r="G56" s="460"/>
      <c r="H56" s="460"/>
      <c r="I56" s="460"/>
      <c r="N56" s="317" t="s">
        <v>86</v>
      </c>
      <c r="O56" s="304">
        <f>O55*21%</f>
        <v>0</v>
      </c>
    </row>
    <row r="57" spans="1:20" ht="15.75" thickBot="1" x14ac:dyDescent="0.25">
      <c r="N57" s="319" t="s">
        <v>87</v>
      </c>
      <c r="O57" s="320">
        <f>SUM(O55:O56)</f>
        <v>0</v>
      </c>
    </row>
    <row r="58" spans="1:20" ht="8.25" customHeight="1" x14ac:dyDescent="0.2">
      <c r="D58" s="318"/>
      <c r="E58" s="318"/>
      <c r="F58" s="318"/>
      <c r="G58" s="318"/>
      <c r="H58" s="318"/>
      <c r="I58" s="318"/>
      <c r="N58" s="321"/>
      <c r="O58" s="322"/>
    </row>
    <row r="59" spans="1:20" x14ac:dyDescent="0.2">
      <c r="A59" s="369"/>
      <c r="B59" s="369"/>
      <c r="C59" s="369"/>
      <c r="D59" s="372"/>
      <c r="E59" s="372"/>
      <c r="F59" s="318"/>
      <c r="G59" s="318"/>
      <c r="H59" s="323" t="s">
        <v>147</v>
      </c>
      <c r="I59" s="372"/>
      <c r="J59" s="369"/>
      <c r="K59" s="369"/>
      <c r="L59" s="369"/>
      <c r="M59" s="369"/>
      <c r="N59" s="324" t="s">
        <v>139</v>
      </c>
      <c r="O59" s="325">
        <f>O55*10.5%</f>
        <v>0</v>
      </c>
      <c r="P59" s="369"/>
      <c r="Q59" s="369"/>
      <c r="R59" s="369"/>
      <c r="S59" s="369"/>
      <c r="T59" s="369"/>
    </row>
    <row r="60" spans="1:20" ht="15" x14ac:dyDescent="0.2">
      <c r="A60" s="369"/>
      <c r="B60" s="369"/>
      <c r="C60" s="369"/>
      <c r="D60" s="372"/>
      <c r="E60" s="372"/>
      <c r="F60" s="318"/>
      <c r="G60" s="318"/>
      <c r="H60" s="326"/>
      <c r="I60" s="372"/>
      <c r="J60" s="369"/>
      <c r="K60" s="369"/>
      <c r="L60" s="369"/>
      <c r="M60" s="369"/>
      <c r="N60" s="324" t="s">
        <v>87</v>
      </c>
      <c r="O60" s="325">
        <f>+O59+O55</f>
        <v>0</v>
      </c>
      <c r="P60" s="369"/>
      <c r="Q60" s="369"/>
      <c r="R60" s="369"/>
      <c r="S60" s="369"/>
      <c r="T60" s="369"/>
    </row>
    <row r="61" spans="1:20" ht="6.75" customHeight="1" x14ac:dyDescent="0.2"/>
    <row r="62" spans="1:20" ht="5.25" customHeight="1" thickBot="1" x14ac:dyDescent="0.25">
      <c r="C62" s="327"/>
      <c r="D62" s="328"/>
      <c r="E62" s="327"/>
      <c r="F62" s="327"/>
      <c r="G62" s="327"/>
      <c r="H62" s="327"/>
      <c r="I62" s="327"/>
      <c r="K62" s="327"/>
      <c r="L62" s="327"/>
    </row>
    <row r="63" spans="1:20" s="104" customFormat="1" ht="23.25" customHeight="1" thickBot="1" x14ac:dyDescent="0.25">
      <c r="C63" s="462" t="s">
        <v>216</v>
      </c>
      <c r="D63" s="462"/>
      <c r="E63" s="462"/>
      <c r="F63" s="462"/>
      <c r="G63" s="462"/>
      <c r="H63" s="462"/>
      <c r="I63" s="462"/>
      <c r="K63" s="283" t="s">
        <v>202</v>
      </c>
      <c r="L63" s="284">
        <v>0.25</v>
      </c>
    </row>
    <row r="64" spans="1:20" ht="21.75" customHeight="1" thickBot="1" x14ac:dyDescent="0.25">
      <c r="C64" s="471" t="s">
        <v>217</v>
      </c>
      <c r="D64" s="472"/>
      <c r="E64" s="473"/>
      <c r="F64" s="285"/>
      <c r="G64" s="285"/>
      <c r="H64" s="453" t="s">
        <v>172</v>
      </c>
      <c r="I64" s="453"/>
      <c r="J64" s="286"/>
      <c r="K64" s="453" t="s">
        <v>173</v>
      </c>
      <c r="L64" s="453"/>
      <c r="M64" s="286"/>
      <c r="N64" s="469" t="s">
        <v>83</v>
      </c>
      <c r="O64" s="470"/>
      <c r="P64" s="286"/>
      <c r="Q64" s="286"/>
      <c r="R64" s="286"/>
      <c r="S64" s="286"/>
      <c r="T64" s="286"/>
    </row>
    <row r="65" spans="1:20" ht="38.25" customHeight="1" thickBot="1" x14ac:dyDescent="0.25">
      <c r="B65" s="287"/>
      <c r="C65" s="288" t="s">
        <v>20</v>
      </c>
      <c r="D65" s="288" t="s">
        <v>123</v>
      </c>
      <c r="E65" s="454" t="s">
        <v>0</v>
      </c>
      <c r="F65" s="454"/>
      <c r="G65" s="288" t="s">
        <v>151</v>
      </c>
      <c r="H65" s="288" t="s">
        <v>203</v>
      </c>
      <c r="I65" s="288" t="s">
        <v>211</v>
      </c>
      <c r="K65" s="288" t="s">
        <v>212</v>
      </c>
      <c r="L65" s="288" t="s">
        <v>213</v>
      </c>
      <c r="N65" s="289" t="s">
        <v>135</v>
      </c>
      <c r="O65" s="289" t="s">
        <v>134</v>
      </c>
      <c r="T65" s="289" t="s">
        <v>147</v>
      </c>
    </row>
    <row r="66" spans="1:20" ht="15.75" customHeight="1" x14ac:dyDescent="0.2">
      <c r="B66" s="456" t="s">
        <v>218</v>
      </c>
      <c r="C66" s="493" t="s">
        <v>133</v>
      </c>
      <c r="D66" s="4" t="s">
        <v>35</v>
      </c>
      <c r="E66" s="290" t="s">
        <v>53</v>
      </c>
      <c r="F66" s="291">
        <v>5</v>
      </c>
      <c r="G66" s="292">
        <v>5</v>
      </c>
      <c r="H66" s="331">
        <v>641.33000000000004</v>
      </c>
      <c r="I66" s="463">
        <f>H66*5</f>
        <v>3206.65</v>
      </c>
      <c r="K66" s="332">
        <f t="shared" ref="K66:K75" si="18">H66-(H66*$L$63)</f>
        <v>480.99750000000006</v>
      </c>
      <c r="L66" s="466">
        <f>+K66*5</f>
        <v>2404.9875000000002</v>
      </c>
      <c r="N66" s="298"/>
      <c r="O66" s="296">
        <f>N66*$L$66</f>
        <v>0</v>
      </c>
      <c r="T66" s="297">
        <f>N66*G66</f>
        <v>0</v>
      </c>
    </row>
    <row r="67" spans="1:20" ht="15.75" customHeight="1" x14ac:dyDescent="0.2">
      <c r="B67" s="457"/>
      <c r="C67" s="494"/>
      <c r="D67" s="3" t="s">
        <v>36</v>
      </c>
      <c r="E67" s="299" t="s">
        <v>16</v>
      </c>
      <c r="F67" s="300">
        <v>5</v>
      </c>
      <c r="G67" s="301">
        <v>5</v>
      </c>
      <c r="H67" s="329">
        <v>641.33000000000004</v>
      </c>
      <c r="I67" s="464"/>
      <c r="K67" s="333">
        <f t="shared" si="18"/>
        <v>480.99750000000006</v>
      </c>
      <c r="L67" s="467"/>
      <c r="N67" s="306"/>
      <c r="O67" s="304">
        <f t="shared" ref="O67:O75" si="19">N67*$L$66</f>
        <v>0</v>
      </c>
      <c r="T67" s="305">
        <f t="shared" ref="T67:T75" si="20">N67*G67</f>
        <v>0</v>
      </c>
    </row>
    <row r="68" spans="1:20" ht="15.75" customHeight="1" x14ac:dyDescent="0.2">
      <c r="B68" s="457"/>
      <c r="C68" s="494"/>
      <c r="D68" s="3" t="s">
        <v>37</v>
      </c>
      <c r="E68" s="299" t="s">
        <v>45</v>
      </c>
      <c r="F68" s="300">
        <v>5</v>
      </c>
      <c r="G68" s="301">
        <v>5</v>
      </c>
      <c r="H68" s="329">
        <v>641.33000000000004</v>
      </c>
      <c r="I68" s="464"/>
      <c r="K68" s="333">
        <f t="shared" si="18"/>
        <v>480.99750000000006</v>
      </c>
      <c r="L68" s="467"/>
      <c r="N68" s="306"/>
      <c r="O68" s="304">
        <f t="shared" si="19"/>
        <v>0</v>
      </c>
      <c r="T68" s="305">
        <f t="shared" si="20"/>
        <v>0</v>
      </c>
    </row>
    <row r="69" spans="1:20" ht="15.75" customHeight="1" x14ac:dyDescent="0.2">
      <c r="B69" s="457"/>
      <c r="C69" s="494"/>
      <c r="D69" s="3" t="s">
        <v>38</v>
      </c>
      <c r="E69" s="299" t="s">
        <v>17</v>
      </c>
      <c r="F69" s="300">
        <v>5</v>
      </c>
      <c r="G69" s="301">
        <v>5</v>
      </c>
      <c r="H69" s="329">
        <v>641.33000000000004</v>
      </c>
      <c r="I69" s="464"/>
      <c r="K69" s="333">
        <f t="shared" si="18"/>
        <v>480.99750000000006</v>
      </c>
      <c r="L69" s="467"/>
      <c r="N69" s="306"/>
      <c r="O69" s="304">
        <f t="shared" si="19"/>
        <v>0</v>
      </c>
      <c r="T69" s="305">
        <f t="shared" si="20"/>
        <v>0</v>
      </c>
    </row>
    <row r="70" spans="1:20" ht="15.75" customHeight="1" x14ac:dyDescent="0.2">
      <c r="B70" s="457"/>
      <c r="C70" s="494"/>
      <c r="D70" s="3" t="s">
        <v>39</v>
      </c>
      <c r="E70" s="299" t="s">
        <v>46</v>
      </c>
      <c r="F70" s="300">
        <v>5</v>
      </c>
      <c r="G70" s="301">
        <v>5</v>
      </c>
      <c r="H70" s="329">
        <v>641.33000000000004</v>
      </c>
      <c r="I70" s="464"/>
      <c r="K70" s="333">
        <f t="shared" si="18"/>
        <v>480.99750000000006</v>
      </c>
      <c r="L70" s="467"/>
      <c r="N70" s="306"/>
      <c r="O70" s="304">
        <f t="shared" si="19"/>
        <v>0</v>
      </c>
      <c r="T70" s="305">
        <f t="shared" si="20"/>
        <v>0</v>
      </c>
    </row>
    <row r="71" spans="1:20" ht="15.75" customHeight="1" x14ac:dyDescent="0.2">
      <c r="B71" s="457"/>
      <c r="C71" s="494"/>
      <c r="D71" s="3" t="s">
        <v>40</v>
      </c>
      <c r="E71" s="299" t="s">
        <v>47</v>
      </c>
      <c r="F71" s="300">
        <v>5</v>
      </c>
      <c r="G71" s="301">
        <v>5</v>
      </c>
      <c r="H71" s="329">
        <v>641.33000000000004</v>
      </c>
      <c r="I71" s="464"/>
      <c r="K71" s="333">
        <f t="shared" si="18"/>
        <v>480.99750000000006</v>
      </c>
      <c r="L71" s="467"/>
      <c r="N71" s="306"/>
      <c r="O71" s="304">
        <f t="shared" si="19"/>
        <v>0</v>
      </c>
      <c r="T71" s="305">
        <f t="shared" si="20"/>
        <v>0</v>
      </c>
    </row>
    <row r="72" spans="1:20" ht="15.75" customHeight="1" x14ac:dyDescent="0.2">
      <c r="B72" s="457"/>
      <c r="C72" s="494"/>
      <c r="D72" s="3" t="s">
        <v>41</v>
      </c>
      <c r="E72" s="299" t="s">
        <v>33</v>
      </c>
      <c r="F72" s="300">
        <v>5</v>
      </c>
      <c r="G72" s="301">
        <v>5</v>
      </c>
      <c r="H72" s="329">
        <v>641.33000000000004</v>
      </c>
      <c r="I72" s="464"/>
      <c r="K72" s="333">
        <f t="shared" si="18"/>
        <v>480.99750000000006</v>
      </c>
      <c r="L72" s="467"/>
      <c r="N72" s="306"/>
      <c r="O72" s="304">
        <f t="shared" si="19"/>
        <v>0</v>
      </c>
      <c r="T72" s="305">
        <f t="shared" si="20"/>
        <v>0</v>
      </c>
    </row>
    <row r="73" spans="1:20" ht="15.75" customHeight="1" x14ac:dyDescent="0.2">
      <c r="B73" s="457"/>
      <c r="C73" s="494"/>
      <c r="D73" s="3" t="s">
        <v>42</v>
      </c>
      <c r="E73" s="299" t="s">
        <v>48</v>
      </c>
      <c r="F73" s="300">
        <v>5</v>
      </c>
      <c r="G73" s="301">
        <v>5</v>
      </c>
      <c r="H73" s="329">
        <v>641.33000000000004</v>
      </c>
      <c r="I73" s="464"/>
      <c r="K73" s="333">
        <f t="shared" si="18"/>
        <v>480.99750000000006</v>
      </c>
      <c r="L73" s="467"/>
      <c r="N73" s="306"/>
      <c r="O73" s="304">
        <f t="shared" si="19"/>
        <v>0</v>
      </c>
      <c r="T73" s="305">
        <f t="shared" si="20"/>
        <v>0</v>
      </c>
    </row>
    <row r="74" spans="1:20" ht="15.75" customHeight="1" x14ac:dyDescent="0.2">
      <c r="B74" s="457"/>
      <c r="C74" s="494"/>
      <c r="D74" s="3" t="s">
        <v>43</v>
      </c>
      <c r="E74" s="299" t="s">
        <v>1</v>
      </c>
      <c r="F74" s="300">
        <v>5</v>
      </c>
      <c r="G74" s="301">
        <v>5</v>
      </c>
      <c r="H74" s="329">
        <v>641.33000000000004</v>
      </c>
      <c r="I74" s="464"/>
      <c r="K74" s="333">
        <f t="shared" si="18"/>
        <v>480.99750000000006</v>
      </c>
      <c r="L74" s="467"/>
      <c r="N74" s="306"/>
      <c r="O74" s="304">
        <f t="shared" si="19"/>
        <v>0</v>
      </c>
      <c r="T74" s="305">
        <f t="shared" si="20"/>
        <v>0</v>
      </c>
    </row>
    <row r="75" spans="1:20" ht="15.75" customHeight="1" thickBot="1" x14ac:dyDescent="0.25">
      <c r="B75" s="458"/>
      <c r="C75" s="495"/>
      <c r="D75" s="5" t="s">
        <v>44</v>
      </c>
      <c r="E75" s="307" t="s">
        <v>49</v>
      </c>
      <c r="F75" s="308">
        <v>5</v>
      </c>
      <c r="G75" s="309">
        <v>5</v>
      </c>
      <c r="H75" s="330">
        <v>641.33000000000004</v>
      </c>
      <c r="I75" s="465"/>
      <c r="K75" s="334">
        <f t="shared" si="18"/>
        <v>480.99750000000006</v>
      </c>
      <c r="L75" s="468"/>
      <c r="N75" s="314"/>
      <c r="O75" s="312">
        <f t="shared" si="19"/>
        <v>0</v>
      </c>
      <c r="T75" s="313">
        <f t="shared" si="20"/>
        <v>0</v>
      </c>
    </row>
    <row r="76" spans="1:20" ht="15" x14ac:dyDescent="0.2">
      <c r="D76" s="459" t="s">
        <v>215</v>
      </c>
      <c r="E76" s="459"/>
      <c r="F76" s="459"/>
      <c r="G76" s="459"/>
      <c r="H76" s="459"/>
      <c r="I76" s="459"/>
      <c r="N76" s="315">
        <f>SUM(N66:N75)</f>
        <v>0</v>
      </c>
      <c r="O76" s="316">
        <f>SUM(O66:O75)</f>
        <v>0</v>
      </c>
      <c r="T76" s="315">
        <f t="shared" ref="T76" si="21">SUM(T66:T75)</f>
        <v>0</v>
      </c>
    </row>
    <row r="77" spans="1:20" ht="15" x14ac:dyDescent="0.2">
      <c r="D77" s="460" t="s">
        <v>50</v>
      </c>
      <c r="E77" s="460"/>
      <c r="F77" s="460"/>
      <c r="G77" s="460"/>
      <c r="H77" s="460"/>
      <c r="I77" s="460"/>
      <c r="N77" s="317" t="s">
        <v>86</v>
      </c>
      <c r="O77" s="304">
        <f>O76*21%</f>
        <v>0</v>
      </c>
    </row>
    <row r="78" spans="1:20" ht="15.75" thickBot="1" x14ac:dyDescent="0.25">
      <c r="N78" s="319" t="s">
        <v>87</v>
      </c>
      <c r="O78" s="320">
        <f>SUM(O76:O77)</f>
        <v>0</v>
      </c>
    </row>
    <row r="79" spans="1:20" ht="8.25" customHeight="1" x14ac:dyDescent="0.2">
      <c r="D79" s="318"/>
      <c r="E79" s="318"/>
      <c r="F79" s="318"/>
      <c r="G79" s="318"/>
      <c r="H79" s="318"/>
      <c r="I79" s="318"/>
      <c r="N79" s="321"/>
      <c r="O79" s="322"/>
    </row>
    <row r="80" spans="1:20" x14ac:dyDescent="0.2">
      <c r="A80" s="369"/>
      <c r="B80" s="369"/>
      <c r="C80" s="369"/>
      <c r="D80" s="372"/>
      <c r="E80" s="372"/>
      <c r="F80" s="318"/>
      <c r="G80" s="318"/>
      <c r="H80" s="323" t="s">
        <v>147</v>
      </c>
      <c r="I80" s="372"/>
      <c r="J80" s="369"/>
      <c r="K80" s="369"/>
      <c r="L80" s="369"/>
      <c r="M80" s="369"/>
      <c r="N80" s="324" t="s">
        <v>139</v>
      </c>
      <c r="O80" s="325">
        <f>O76*10.5%</f>
        <v>0</v>
      </c>
      <c r="P80" s="369"/>
      <c r="Q80" s="369"/>
      <c r="R80" s="369"/>
      <c r="S80" s="369"/>
      <c r="T80" s="369"/>
    </row>
    <row r="81" spans="1:20" ht="15" x14ac:dyDescent="0.2">
      <c r="A81" s="369"/>
      <c r="B81" s="369"/>
      <c r="C81" s="369"/>
      <c r="D81" s="372"/>
      <c r="E81" s="372"/>
      <c r="F81" s="318"/>
      <c r="G81" s="318"/>
      <c r="H81" s="326"/>
      <c r="I81" s="372"/>
      <c r="J81" s="369"/>
      <c r="K81" s="369"/>
      <c r="L81" s="369"/>
      <c r="M81" s="369"/>
      <c r="N81" s="324" t="s">
        <v>87</v>
      </c>
      <c r="O81" s="325">
        <f>+O80+O76</f>
        <v>0</v>
      </c>
      <c r="P81" s="369"/>
      <c r="Q81" s="369"/>
      <c r="R81" s="369"/>
      <c r="S81" s="369"/>
      <c r="T81" s="369"/>
    </row>
    <row r="82" spans="1:20" ht="6.75" customHeight="1" x14ac:dyDescent="0.2"/>
  </sheetData>
  <sheetProtection algorithmName="SHA-512" hashValue="DQnxsffzkpCdV/zaZobSwJHkWlsq7snyTWgJlwt7gqlCkRy0R8fNs2h1oOHY9xYm1Qn0cLD8UwvmyA4F8Cjw5A==" saltValue="rAUIRvqUW6B3dhX5RPuzHw==" spinCount="100000" sheet="1" objects="1" scenarios="1"/>
  <protectedRanges>
    <protectedRange sqref="Q5:R14 T5:T14 T25:T34 T45:T54 T66:T75" name="Modificable Oro o Plata"/>
    <protectedRange sqref="N66:N75 N45:N54" name="Modificable Cartón Blanco"/>
    <protectedRange sqref="N25:N34" name="Modificable Disco Oro y Plata"/>
  </protectedRanges>
  <mergeCells count="44">
    <mergeCell ref="D76:I76"/>
    <mergeCell ref="D77:I77"/>
    <mergeCell ref="N3:O3"/>
    <mergeCell ref="N23:O23"/>
    <mergeCell ref="N43:O43"/>
    <mergeCell ref="N64:O64"/>
    <mergeCell ref="H64:I64"/>
    <mergeCell ref="E65:F65"/>
    <mergeCell ref="E4:F4"/>
    <mergeCell ref="K64:L64"/>
    <mergeCell ref="C64:E64"/>
    <mergeCell ref="C43:E43"/>
    <mergeCell ref="H43:I43"/>
    <mergeCell ref="E44:F44"/>
    <mergeCell ref="K23:L23"/>
    <mergeCell ref="K43:L43"/>
    <mergeCell ref="B45:B54"/>
    <mergeCell ref="C45:C54"/>
    <mergeCell ref="I45:I54"/>
    <mergeCell ref="L45:L54"/>
    <mergeCell ref="B66:B75"/>
    <mergeCell ref="C66:C75"/>
    <mergeCell ref="I66:I75"/>
    <mergeCell ref="L66:L75"/>
    <mergeCell ref="D55:I55"/>
    <mergeCell ref="D56:I56"/>
    <mergeCell ref="C63:I63"/>
    <mergeCell ref="B25:B34"/>
    <mergeCell ref="C25:C34"/>
    <mergeCell ref="D35:I35"/>
    <mergeCell ref="D36:I36"/>
    <mergeCell ref="C42:I42"/>
    <mergeCell ref="B5:B14"/>
    <mergeCell ref="C5:C14"/>
    <mergeCell ref="D15:I15"/>
    <mergeCell ref="D16:I16"/>
    <mergeCell ref="C22:I22"/>
    <mergeCell ref="C23:E23"/>
    <mergeCell ref="H23:I23"/>
    <mergeCell ref="E24:F24"/>
    <mergeCell ref="C2:I2"/>
    <mergeCell ref="C3:E3"/>
    <mergeCell ref="H3:I3"/>
    <mergeCell ref="K3:L3"/>
  </mergeCells>
  <conditionalFormatting sqref="T5:T14">
    <cfRule type="dataBar" priority="9">
      <dataBar>
        <cfvo type="min"/>
        <cfvo type="max"/>
        <color rgb="FF638EC6"/>
      </dataBar>
    </cfRule>
  </conditionalFormatting>
  <conditionalFormatting sqref="T25:T34">
    <cfRule type="dataBar" priority="8">
      <dataBar>
        <cfvo type="min"/>
        <cfvo type="max"/>
        <color rgb="FF638EC6"/>
      </dataBar>
    </cfRule>
  </conditionalFormatting>
  <conditionalFormatting sqref="T45:T54">
    <cfRule type="dataBar" priority="7">
      <dataBar>
        <cfvo type="min"/>
        <cfvo type="max"/>
        <color rgb="FF638EC6"/>
      </dataBar>
    </cfRule>
  </conditionalFormatting>
  <conditionalFormatting sqref="T66:T75">
    <cfRule type="dataBar" priority="6">
      <dataBar>
        <cfvo type="min"/>
        <cfvo type="max"/>
        <color rgb="FF638EC6"/>
      </dataBar>
    </cfRule>
  </conditionalFormatting>
  <conditionalFormatting sqref="N5:N14">
    <cfRule type="cellIs" dxfId="2" priority="1" operator="equal">
      <formula>0</formula>
    </cfRule>
  </conditionalFormatting>
  <printOptions horizontalCentered="1"/>
  <pageMargins left="0.35433070866141736" right="0.35433070866141736" top="0.14000000000000001" bottom="0.15" header="0.11" footer="0.12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22"/>
  <sheetViews>
    <sheetView showGridLines="0" tabSelected="1" zoomScale="90" zoomScaleNormal="90" workbookViewId="0">
      <selection activeCell="K11" sqref="K11"/>
    </sheetView>
  </sheetViews>
  <sheetFormatPr baseColWidth="10" defaultRowHeight="14.25" x14ac:dyDescent="0.2"/>
  <cols>
    <col min="1" max="1" width="4.1640625" style="367" customWidth="1"/>
    <col min="2" max="2" width="23.5" style="367" customWidth="1"/>
    <col min="3" max="3" width="50.1640625" style="367" customWidth="1"/>
    <col min="4" max="4" width="2.5" style="367" customWidth="1"/>
    <col min="5" max="5" width="17" style="367" customWidth="1"/>
    <col min="6" max="6" width="23.5" style="367" customWidth="1"/>
    <col min="7" max="7" width="4.1640625" style="367" customWidth="1"/>
    <col min="8" max="248" width="12" style="367"/>
    <col min="249" max="249" width="1.5" style="367" customWidth="1"/>
    <col min="250" max="250" width="11.6640625" style="367" customWidth="1"/>
    <col min="251" max="251" width="12" style="367" customWidth="1"/>
    <col min="252" max="252" width="53.5" style="367" customWidth="1"/>
    <col min="253" max="253" width="2.5" style="367" customWidth="1"/>
    <col min="254" max="254" width="13" style="367" customWidth="1"/>
    <col min="255" max="255" width="23.5" style="367" customWidth="1"/>
    <col min="256" max="256" width="2.83203125" style="367" customWidth="1"/>
    <col min="257" max="504" width="12" style="367"/>
    <col min="505" max="505" width="1.5" style="367" customWidth="1"/>
    <col min="506" max="506" width="11.6640625" style="367" customWidth="1"/>
    <col min="507" max="507" width="12" style="367" customWidth="1"/>
    <col min="508" max="508" width="53.5" style="367" customWidth="1"/>
    <col min="509" max="509" width="2.5" style="367" customWidth="1"/>
    <col min="510" max="510" width="13" style="367" customWidth="1"/>
    <col min="511" max="511" width="23.5" style="367" customWidth="1"/>
    <col min="512" max="512" width="2.83203125" style="367" customWidth="1"/>
    <col min="513" max="760" width="12" style="367"/>
    <col min="761" max="761" width="1.5" style="367" customWidth="1"/>
    <col min="762" max="762" width="11.6640625" style="367" customWidth="1"/>
    <col min="763" max="763" width="12" style="367" customWidth="1"/>
    <col min="764" max="764" width="53.5" style="367" customWidth="1"/>
    <col min="765" max="765" width="2.5" style="367" customWidth="1"/>
    <col min="766" max="766" width="13" style="367" customWidth="1"/>
    <col min="767" max="767" width="23.5" style="367" customWidth="1"/>
    <col min="768" max="768" width="2.83203125" style="367" customWidth="1"/>
    <col min="769" max="1016" width="12" style="367"/>
    <col min="1017" max="1017" width="1.5" style="367" customWidth="1"/>
    <col min="1018" max="1018" width="11.6640625" style="367" customWidth="1"/>
    <col min="1019" max="1019" width="12" style="367" customWidth="1"/>
    <col min="1020" max="1020" width="53.5" style="367" customWidth="1"/>
    <col min="1021" max="1021" width="2.5" style="367" customWidth="1"/>
    <col min="1022" max="1022" width="13" style="367" customWidth="1"/>
    <col min="1023" max="1023" width="23.5" style="367" customWidth="1"/>
    <col min="1024" max="1024" width="2.83203125" style="367" customWidth="1"/>
    <col min="1025" max="1272" width="12" style="367"/>
    <col min="1273" max="1273" width="1.5" style="367" customWidth="1"/>
    <col min="1274" max="1274" width="11.6640625" style="367" customWidth="1"/>
    <col min="1275" max="1275" width="12" style="367" customWidth="1"/>
    <col min="1276" max="1276" width="53.5" style="367" customWidth="1"/>
    <col min="1277" max="1277" width="2.5" style="367" customWidth="1"/>
    <col min="1278" max="1278" width="13" style="367" customWidth="1"/>
    <col min="1279" max="1279" width="23.5" style="367" customWidth="1"/>
    <col min="1280" max="1280" width="2.83203125" style="367" customWidth="1"/>
    <col min="1281" max="1528" width="12" style="367"/>
    <col min="1529" max="1529" width="1.5" style="367" customWidth="1"/>
    <col min="1530" max="1530" width="11.6640625" style="367" customWidth="1"/>
    <col min="1531" max="1531" width="12" style="367" customWidth="1"/>
    <col min="1532" max="1532" width="53.5" style="367" customWidth="1"/>
    <col min="1533" max="1533" width="2.5" style="367" customWidth="1"/>
    <col min="1534" max="1534" width="13" style="367" customWidth="1"/>
    <col min="1535" max="1535" width="23.5" style="367" customWidth="1"/>
    <col min="1536" max="1536" width="2.83203125" style="367" customWidth="1"/>
    <col min="1537" max="1784" width="12" style="367"/>
    <col min="1785" max="1785" width="1.5" style="367" customWidth="1"/>
    <col min="1786" max="1786" width="11.6640625" style="367" customWidth="1"/>
    <col min="1787" max="1787" width="12" style="367" customWidth="1"/>
    <col min="1788" max="1788" width="53.5" style="367" customWidth="1"/>
    <col min="1789" max="1789" width="2.5" style="367" customWidth="1"/>
    <col min="1790" max="1790" width="13" style="367" customWidth="1"/>
    <col min="1791" max="1791" width="23.5" style="367" customWidth="1"/>
    <col min="1792" max="1792" width="2.83203125" style="367" customWidth="1"/>
    <col min="1793" max="2040" width="12" style="367"/>
    <col min="2041" max="2041" width="1.5" style="367" customWidth="1"/>
    <col min="2042" max="2042" width="11.6640625" style="367" customWidth="1"/>
    <col min="2043" max="2043" width="12" style="367" customWidth="1"/>
    <col min="2044" max="2044" width="53.5" style="367" customWidth="1"/>
    <col min="2045" max="2045" width="2.5" style="367" customWidth="1"/>
    <col min="2046" max="2046" width="13" style="367" customWidth="1"/>
    <col min="2047" max="2047" width="23.5" style="367" customWidth="1"/>
    <col min="2048" max="2048" width="2.83203125" style="367" customWidth="1"/>
    <col min="2049" max="2296" width="12" style="367"/>
    <col min="2297" max="2297" width="1.5" style="367" customWidth="1"/>
    <col min="2298" max="2298" width="11.6640625" style="367" customWidth="1"/>
    <col min="2299" max="2299" width="12" style="367" customWidth="1"/>
    <col min="2300" max="2300" width="53.5" style="367" customWidth="1"/>
    <col min="2301" max="2301" width="2.5" style="367" customWidth="1"/>
    <col min="2302" max="2302" width="13" style="367" customWidth="1"/>
    <col min="2303" max="2303" width="23.5" style="367" customWidth="1"/>
    <col min="2304" max="2304" width="2.83203125" style="367" customWidth="1"/>
    <col min="2305" max="2552" width="12" style="367"/>
    <col min="2553" max="2553" width="1.5" style="367" customWidth="1"/>
    <col min="2554" max="2554" width="11.6640625" style="367" customWidth="1"/>
    <col min="2555" max="2555" width="12" style="367" customWidth="1"/>
    <col min="2556" max="2556" width="53.5" style="367" customWidth="1"/>
    <col min="2557" max="2557" width="2.5" style="367" customWidth="1"/>
    <col min="2558" max="2558" width="13" style="367" customWidth="1"/>
    <col min="2559" max="2559" width="23.5" style="367" customWidth="1"/>
    <col min="2560" max="2560" width="2.83203125" style="367" customWidth="1"/>
    <col min="2561" max="2808" width="12" style="367"/>
    <col min="2809" max="2809" width="1.5" style="367" customWidth="1"/>
    <col min="2810" max="2810" width="11.6640625" style="367" customWidth="1"/>
    <col min="2811" max="2811" width="12" style="367" customWidth="1"/>
    <col min="2812" max="2812" width="53.5" style="367" customWidth="1"/>
    <col min="2813" max="2813" width="2.5" style="367" customWidth="1"/>
    <col min="2814" max="2814" width="13" style="367" customWidth="1"/>
    <col min="2815" max="2815" width="23.5" style="367" customWidth="1"/>
    <col min="2816" max="2816" width="2.83203125" style="367" customWidth="1"/>
    <col min="2817" max="3064" width="12" style="367"/>
    <col min="3065" max="3065" width="1.5" style="367" customWidth="1"/>
    <col min="3066" max="3066" width="11.6640625" style="367" customWidth="1"/>
    <col min="3067" max="3067" width="12" style="367" customWidth="1"/>
    <col min="3068" max="3068" width="53.5" style="367" customWidth="1"/>
    <col min="3069" max="3069" width="2.5" style="367" customWidth="1"/>
    <col min="3070" max="3070" width="13" style="367" customWidth="1"/>
    <col min="3071" max="3071" width="23.5" style="367" customWidth="1"/>
    <col min="3072" max="3072" width="2.83203125" style="367" customWidth="1"/>
    <col min="3073" max="3320" width="12" style="367"/>
    <col min="3321" max="3321" width="1.5" style="367" customWidth="1"/>
    <col min="3322" max="3322" width="11.6640625" style="367" customWidth="1"/>
    <col min="3323" max="3323" width="12" style="367" customWidth="1"/>
    <col min="3324" max="3324" width="53.5" style="367" customWidth="1"/>
    <col min="3325" max="3325" width="2.5" style="367" customWidth="1"/>
    <col min="3326" max="3326" width="13" style="367" customWidth="1"/>
    <col min="3327" max="3327" width="23.5" style="367" customWidth="1"/>
    <col min="3328" max="3328" width="2.83203125" style="367" customWidth="1"/>
    <col min="3329" max="3576" width="12" style="367"/>
    <col min="3577" max="3577" width="1.5" style="367" customWidth="1"/>
    <col min="3578" max="3578" width="11.6640625" style="367" customWidth="1"/>
    <col min="3579" max="3579" width="12" style="367" customWidth="1"/>
    <col min="3580" max="3580" width="53.5" style="367" customWidth="1"/>
    <col min="3581" max="3581" width="2.5" style="367" customWidth="1"/>
    <col min="3582" max="3582" width="13" style="367" customWidth="1"/>
    <col min="3583" max="3583" width="23.5" style="367" customWidth="1"/>
    <col min="3584" max="3584" width="2.83203125" style="367" customWidth="1"/>
    <col min="3585" max="3832" width="12" style="367"/>
    <col min="3833" max="3833" width="1.5" style="367" customWidth="1"/>
    <col min="3834" max="3834" width="11.6640625" style="367" customWidth="1"/>
    <col min="3835" max="3835" width="12" style="367" customWidth="1"/>
    <col min="3836" max="3836" width="53.5" style="367" customWidth="1"/>
    <col min="3837" max="3837" width="2.5" style="367" customWidth="1"/>
    <col min="3838" max="3838" width="13" style="367" customWidth="1"/>
    <col min="3839" max="3839" width="23.5" style="367" customWidth="1"/>
    <col min="3840" max="3840" width="2.83203125" style="367" customWidth="1"/>
    <col min="3841" max="4088" width="12" style="367"/>
    <col min="4089" max="4089" width="1.5" style="367" customWidth="1"/>
    <col min="4090" max="4090" width="11.6640625" style="367" customWidth="1"/>
    <col min="4091" max="4091" width="12" style="367" customWidth="1"/>
    <col min="4092" max="4092" width="53.5" style="367" customWidth="1"/>
    <col min="4093" max="4093" width="2.5" style="367" customWidth="1"/>
    <col min="4094" max="4094" width="13" style="367" customWidth="1"/>
    <col min="4095" max="4095" width="23.5" style="367" customWidth="1"/>
    <col min="4096" max="4096" width="2.83203125" style="367" customWidth="1"/>
    <col min="4097" max="4344" width="12" style="367"/>
    <col min="4345" max="4345" width="1.5" style="367" customWidth="1"/>
    <col min="4346" max="4346" width="11.6640625" style="367" customWidth="1"/>
    <col min="4347" max="4347" width="12" style="367" customWidth="1"/>
    <col min="4348" max="4348" width="53.5" style="367" customWidth="1"/>
    <col min="4349" max="4349" width="2.5" style="367" customWidth="1"/>
    <col min="4350" max="4350" width="13" style="367" customWidth="1"/>
    <col min="4351" max="4351" width="23.5" style="367" customWidth="1"/>
    <col min="4352" max="4352" width="2.83203125" style="367" customWidth="1"/>
    <col min="4353" max="4600" width="12" style="367"/>
    <col min="4601" max="4601" width="1.5" style="367" customWidth="1"/>
    <col min="4602" max="4602" width="11.6640625" style="367" customWidth="1"/>
    <col min="4603" max="4603" width="12" style="367" customWidth="1"/>
    <col min="4604" max="4604" width="53.5" style="367" customWidth="1"/>
    <col min="4605" max="4605" width="2.5" style="367" customWidth="1"/>
    <col min="4606" max="4606" width="13" style="367" customWidth="1"/>
    <col min="4607" max="4607" width="23.5" style="367" customWidth="1"/>
    <col min="4608" max="4608" width="2.83203125" style="367" customWidth="1"/>
    <col min="4609" max="4856" width="12" style="367"/>
    <col min="4857" max="4857" width="1.5" style="367" customWidth="1"/>
    <col min="4858" max="4858" width="11.6640625" style="367" customWidth="1"/>
    <col min="4859" max="4859" width="12" style="367" customWidth="1"/>
    <col min="4860" max="4860" width="53.5" style="367" customWidth="1"/>
    <col min="4861" max="4861" width="2.5" style="367" customWidth="1"/>
    <col min="4862" max="4862" width="13" style="367" customWidth="1"/>
    <col min="4863" max="4863" width="23.5" style="367" customWidth="1"/>
    <col min="4864" max="4864" width="2.83203125" style="367" customWidth="1"/>
    <col min="4865" max="5112" width="12" style="367"/>
    <col min="5113" max="5113" width="1.5" style="367" customWidth="1"/>
    <col min="5114" max="5114" width="11.6640625" style="367" customWidth="1"/>
    <col min="5115" max="5115" width="12" style="367" customWidth="1"/>
    <col min="5116" max="5116" width="53.5" style="367" customWidth="1"/>
    <col min="5117" max="5117" width="2.5" style="367" customWidth="1"/>
    <col min="5118" max="5118" width="13" style="367" customWidth="1"/>
    <col min="5119" max="5119" width="23.5" style="367" customWidth="1"/>
    <col min="5120" max="5120" width="2.83203125" style="367" customWidth="1"/>
    <col min="5121" max="5368" width="12" style="367"/>
    <col min="5369" max="5369" width="1.5" style="367" customWidth="1"/>
    <col min="5370" max="5370" width="11.6640625" style="367" customWidth="1"/>
    <col min="5371" max="5371" width="12" style="367" customWidth="1"/>
    <col min="5372" max="5372" width="53.5" style="367" customWidth="1"/>
    <col min="5373" max="5373" width="2.5" style="367" customWidth="1"/>
    <col min="5374" max="5374" width="13" style="367" customWidth="1"/>
    <col min="5375" max="5375" width="23.5" style="367" customWidth="1"/>
    <col min="5376" max="5376" width="2.83203125" style="367" customWidth="1"/>
    <col min="5377" max="5624" width="12" style="367"/>
    <col min="5625" max="5625" width="1.5" style="367" customWidth="1"/>
    <col min="5626" max="5626" width="11.6640625" style="367" customWidth="1"/>
    <col min="5627" max="5627" width="12" style="367" customWidth="1"/>
    <col min="5628" max="5628" width="53.5" style="367" customWidth="1"/>
    <col min="5629" max="5629" width="2.5" style="367" customWidth="1"/>
    <col min="5630" max="5630" width="13" style="367" customWidth="1"/>
    <col min="5631" max="5631" width="23.5" style="367" customWidth="1"/>
    <col min="5632" max="5632" width="2.83203125" style="367" customWidth="1"/>
    <col min="5633" max="5880" width="12" style="367"/>
    <col min="5881" max="5881" width="1.5" style="367" customWidth="1"/>
    <col min="5882" max="5882" width="11.6640625" style="367" customWidth="1"/>
    <col min="5883" max="5883" width="12" style="367" customWidth="1"/>
    <col min="5884" max="5884" width="53.5" style="367" customWidth="1"/>
    <col min="5885" max="5885" width="2.5" style="367" customWidth="1"/>
    <col min="5886" max="5886" width="13" style="367" customWidth="1"/>
    <col min="5887" max="5887" width="23.5" style="367" customWidth="1"/>
    <col min="5888" max="5888" width="2.83203125" style="367" customWidth="1"/>
    <col min="5889" max="6136" width="12" style="367"/>
    <col min="6137" max="6137" width="1.5" style="367" customWidth="1"/>
    <col min="6138" max="6138" width="11.6640625" style="367" customWidth="1"/>
    <col min="6139" max="6139" width="12" style="367" customWidth="1"/>
    <col min="6140" max="6140" width="53.5" style="367" customWidth="1"/>
    <col min="6141" max="6141" width="2.5" style="367" customWidth="1"/>
    <col min="6142" max="6142" width="13" style="367" customWidth="1"/>
    <col min="6143" max="6143" width="23.5" style="367" customWidth="1"/>
    <col min="6144" max="6144" width="2.83203125" style="367" customWidth="1"/>
    <col min="6145" max="6392" width="12" style="367"/>
    <col min="6393" max="6393" width="1.5" style="367" customWidth="1"/>
    <col min="6394" max="6394" width="11.6640625" style="367" customWidth="1"/>
    <col min="6395" max="6395" width="12" style="367" customWidth="1"/>
    <col min="6396" max="6396" width="53.5" style="367" customWidth="1"/>
    <col min="6397" max="6397" width="2.5" style="367" customWidth="1"/>
    <col min="6398" max="6398" width="13" style="367" customWidth="1"/>
    <col min="6399" max="6399" width="23.5" style="367" customWidth="1"/>
    <col min="6400" max="6400" width="2.83203125" style="367" customWidth="1"/>
    <col min="6401" max="6648" width="12" style="367"/>
    <col min="6649" max="6649" width="1.5" style="367" customWidth="1"/>
    <col min="6650" max="6650" width="11.6640625" style="367" customWidth="1"/>
    <col min="6651" max="6651" width="12" style="367" customWidth="1"/>
    <col min="6652" max="6652" width="53.5" style="367" customWidth="1"/>
    <col min="6653" max="6653" width="2.5" style="367" customWidth="1"/>
    <col min="6654" max="6654" width="13" style="367" customWidth="1"/>
    <col min="6655" max="6655" width="23.5" style="367" customWidth="1"/>
    <col min="6656" max="6656" width="2.83203125" style="367" customWidth="1"/>
    <col min="6657" max="6904" width="12" style="367"/>
    <col min="6905" max="6905" width="1.5" style="367" customWidth="1"/>
    <col min="6906" max="6906" width="11.6640625" style="367" customWidth="1"/>
    <col min="6907" max="6907" width="12" style="367" customWidth="1"/>
    <col min="6908" max="6908" width="53.5" style="367" customWidth="1"/>
    <col min="6909" max="6909" width="2.5" style="367" customWidth="1"/>
    <col min="6910" max="6910" width="13" style="367" customWidth="1"/>
    <col min="6911" max="6911" width="23.5" style="367" customWidth="1"/>
    <col min="6912" max="6912" width="2.83203125" style="367" customWidth="1"/>
    <col min="6913" max="7160" width="12" style="367"/>
    <col min="7161" max="7161" width="1.5" style="367" customWidth="1"/>
    <col min="7162" max="7162" width="11.6640625" style="367" customWidth="1"/>
    <col min="7163" max="7163" width="12" style="367" customWidth="1"/>
    <col min="7164" max="7164" width="53.5" style="367" customWidth="1"/>
    <col min="7165" max="7165" width="2.5" style="367" customWidth="1"/>
    <col min="7166" max="7166" width="13" style="367" customWidth="1"/>
    <col min="7167" max="7167" width="23.5" style="367" customWidth="1"/>
    <col min="7168" max="7168" width="2.83203125" style="367" customWidth="1"/>
    <col min="7169" max="7416" width="12" style="367"/>
    <col min="7417" max="7417" width="1.5" style="367" customWidth="1"/>
    <col min="7418" max="7418" width="11.6640625" style="367" customWidth="1"/>
    <col min="7419" max="7419" width="12" style="367" customWidth="1"/>
    <col min="7420" max="7420" width="53.5" style="367" customWidth="1"/>
    <col min="7421" max="7421" width="2.5" style="367" customWidth="1"/>
    <col min="7422" max="7422" width="13" style="367" customWidth="1"/>
    <col min="7423" max="7423" width="23.5" style="367" customWidth="1"/>
    <col min="7424" max="7424" width="2.83203125" style="367" customWidth="1"/>
    <col min="7425" max="7672" width="12" style="367"/>
    <col min="7673" max="7673" width="1.5" style="367" customWidth="1"/>
    <col min="7674" max="7674" width="11.6640625" style="367" customWidth="1"/>
    <col min="7675" max="7675" width="12" style="367" customWidth="1"/>
    <col min="7676" max="7676" width="53.5" style="367" customWidth="1"/>
    <col min="7677" max="7677" width="2.5" style="367" customWidth="1"/>
    <col min="7678" max="7678" width="13" style="367" customWidth="1"/>
    <col min="7679" max="7679" width="23.5" style="367" customWidth="1"/>
    <col min="7680" max="7680" width="2.83203125" style="367" customWidth="1"/>
    <col min="7681" max="7928" width="12" style="367"/>
    <col min="7929" max="7929" width="1.5" style="367" customWidth="1"/>
    <col min="7930" max="7930" width="11.6640625" style="367" customWidth="1"/>
    <col min="7931" max="7931" width="12" style="367" customWidth="1"/>
    <col min="7932" max="7932" width="53.5" style="367" customWidth="1"/>
    <col min="7933" max="7933" width="2.5" style="367" customWidth="1"/>
    <col min="7934" max="7934" width="13" style="367" customWidth="1"/>
    <col min="7935" max="7935" width="23.5" style="367" customWidth="1"/>
    <col min="7936" max="7936" width="2.83203125" style="367" customWidth="1"/>
    <col min="7937" max="8184" width="12" style="367"/>
    <col min="8185" max="8185" width="1.5" style="367" customWidth="1"/>
    <col min="8186" max="8186" width="11.6640625" style="367" customWidth="1"/>
    <col min="8187" max="8187" width="12" style="367" customWidth="1"/>
    <col min="8188" max="8188" width="53.5" style="367" customWidth="1"/>
    <col min="8189" max="8189" width="2.5" style="367" customWidth="1"/>
    <col min="8190" max="8190" width="13" style="367" customWidth="1"/>
    <col min="8191" max="8191" width="23.5" style="367" customWidth="1"/>
    <col min="8192" max="8192" width="2.83203125" style="367" customWidth="1"/>
    <col min="8193" max="8440" width="12" style="367"/>
    <col min="8441" max="8441" width="1.5" style="367" customWidth="1"/>
    <col min="8442" max="8442" width="11.6640625" style="367" customWidth="1"/>
    <col min="8443" max="8443" width="12" style="367" customWidth="1"/>
    <col min="8444" max="8444" width="53.5" style="367" customWidth="1"/>
    <col min="8445" max="8445" width="2.5" style="367" customWidth="1"/>
    <col min="8446" max="8446" width="13" style="367" customWidth="1"/>
    <col min="8447" max="8447" width="23.5" style="367" customWidth="1"/>
    <col min="8448" max="8448" width="2.83203125" style="367" customWidth="1"/>
    <col min="8449" max="8696" width="12" style="367"/>
    <col min="8697" max="8697" width="1.5" style="367" customWidth="1"/>
    <col min="8698" max="8698" width="11.6640625" style="367" customWidth="1"/>
    <col min="8699" max="8699" width="12" style="367" customWidth="1"/>
    <col min="8700" max="8700" width="53.5" style="367" customWidth="1"/>
    <col min="8701" max="8701" width="2.5" style="367" customWidth="1"/>
    <col min="8702" max="8702" width="13" style="367" customWidth="1"/>
    <col min="8703" max="8703" width="23.5" style="367" customWidth="1"/>
    <col min="8704" max="8704" width="2.83203125" style="367" customWidth="1"/>
    <col min="8705" max="8952" width="12" style="367"/>
    <col min="8953" max="8953" width="1.5" style="367" customWidth="1"/>
    <col min="8954" max="8954" width="11.6640625" style="367" customWidth="1"/>
    <col min="8955" max="8955" width="12" style="367" customWidth="1"/>
    <col min="8956" max="8956" width="53.5" style="367" customWidth="1"/>
    <col min="8957" max="8957" width="2.5" style="367" customWidth="1"/>
    <col min="8958" max="8958" width="13" style="367" customWidth="1"/>
    <col min="8959" max="8959" width="23.5" style="367" customWidth="1"/>
    <col min="8960" max="8960" width="2.83203125" style="367" customWidth="1"/>
    <col min="8961" max="9208" width="12" style="367"/>
    <col min="9209" max="9209" width="1.5" style="367" customWidth="1"/>
    <col min="9210" max="9210" width="11.6640625" style="367" customWidth="1"/>
    <col min="9211" max="9211" width="12" style="367" customWidth="1"/>
    <col min="9212" max="9212" width="53.5" style="367" customWidth="1"/>
    <col min="9213" max="9213" width="2.5" style="367" customWidth="1"/>
    <col min="9214" max="9214" width="13" style="367" customWidth="1"/>
    <col min="9215" max="9215" width="23.5" style="367" customWidth="1"/>
    <col min="9216" max="9216" width="2.83203125" style="367" customWidth="1"/>
    <col min="9217" max="9464" width="12" style="367"/>
    <col min="9465" max="9465" width="1.5" style="367" customWidth="1"/>
    <col min="9466" max="9466" width="11.6640625" style="367" customWidth="1"/>
    <col min="9467" max="9467" width="12" style="367" customWidth="1"/>
    <col min="9468" max="9468" width="53.5" style="367" customWidth="1"/>
    <col min="9469" max="9469" width="2.5" style="367" customWidth="1"/>
    <col min="9470" max="9470" width="13" style="367" customWidth="1"/>
    <col min="9471" max="9471" width="23.5" style="367" customWidth="1"/>
    <col min="9472" max="9472" width="2.83203125" style="367" customWidth="1"/>
    <col min="9473" max="9720" width="12" style="367"/>
    <col min="9721" max="9721" width="1.5" style="367" customWidth="1"/>
    <col min="9722" max="9722" width="11.6640625" style="367" customWidth="1"/>
    <col min="9723" max="9723" width="12" style="367" customWidth="1"/>
    <col min="9724" max="9724" width="53.5" style="367" customWidth="1"/>
    <col min="9725" max="9725" width="2.5" style="367" customWidth="1"/>
    <col min="9726" max="9726" width="13" style="367" customWidth="1"/>
    <col min="9727" max="9727" width="23.5" style="367" customWidth="1"/>
    <col min="9728" max="9728" width="2.83203125" style="367" customWidth="1"/>
    <col min="9729" max="9976" width="12" style="367"/>
    <col min="9977" max="9977" width="1.5" style="367" customWidth="1"/>
    <col min="9978" max="9978" width="11.6640625" style="367" customWidth="1"/>
    <col min="9979" max="9979" width="12" style="367" customWidth="1"/>
    <col min="9980" max="9980" width="53.5" style="367" customWidth="1"/>
    <col min="9981" max="9981" width="2.5" style="367" customWidth="1"/>
    <col min="9982" max="9982" width="13" style="367" customWidth="1"/>
    <col min="9983" max="9983" width="23.5" style="367" customWidth="1"/>
    <col min="9984" max="9984" width="2.83203125" style="367" customWidth="1"/>
    <col min="9985" max="10232" width="12" style="367"/>
    <col min="10233" max="10233" width="1.5" style="367" customWidth="1"/>
    <col min="10234" max="10234" width="11.6640625" style="367" customWidth="1"/>
    <col min="10235" max="10235" width="12" style="367" customWidth="1"/>
    <col min="10236" max="10236" width="53.5" style="367" customWidth="1"/>
    <col min="10237" max="10237" width="2.5" style="367" customWidth="1"/>
    <col min="10238" max="10238" width="13" style="367" customWidth="1"/>
    <col min="10239" max="10239" width="23.5" style="367" customWidth="1"/>
    <col min="10240" max="10240" width="2.83203125" style="367" customWidth="1"/>
    <col min="10241" max="10488" width="12" style="367"/>
    <col min="10489" max="10489" width="1.5" style="367" customWidth="1"/>
    <col min="10490" max="10490" width="11.6640625" style="367" customWidth="1"/>
    <col min="10491" max="10491" width="12" style="367" customWidth="1"/>
    <col min="10492" max="10492" width="53.5" style="367" customWidth="1"/>
    <col min="10493" max="10493" width="2.5" style="367" customWidth="1"/>
    <col min="10494" max="10494" width="13" style="367" customWidth="1"/>
    <col min="10495" max="10495" width="23.5" style="367" customWidth="1"/>
    <col min="10496" max="10496" width="2.83203125" style="367" customWidth="1"/>
    <col min="10497" max="10744" width="12" style="367"/>
    <col min="10745" max="10745" width="1.5" style="367" customWidth="1"/>
    <col min="10746" max="10746" width="11.6640625" style="367" customWidth="1"/>
    <col min="10747" max="10747" width="12" style="367" customWidth="1"/>
    <col min="10748" max="10748" width="53.5" style="367" customWidth="1"/>
    <col min="10749" max="10749" width="2.5" style="367" customWidth="1"/>
    <col min="10750" max="10750" width="13" style="367" customWidth="1"/>
    <col min="10751" max="10751" width="23.5" style="367" customWidth="1"/>
    <col min="10752" max="10752" width="2.83203125" style="367" customWidth="1"/>
    <col min="10753" max="11000" width="12" style="367"/>
    <col min="11001" max="11001" width="1.5" style="367" customWidth="1"/>
    <col min="11002" max="11002" width="11.6640625" style="367" customWidth="1"/>
    <col min="11003" max="11003" width="12" style="367" customWidth="1"/>
    <col min="11004" max="11004" width="53.5" style="367" customWidth="1"/>
    <col min="11005" max="11005" width="2.5" style="367" customWidth="1"/>
    <col min="11006" max="11006" width="13" style="367" customWidth="1"/>
    <col min="11007" max="11007" width="23.5" style="367" customWidth="1"/>
    <col min="11008" max="11008" width="2.83203125" style="367" customWidth="1"/>
    <col min="11009" max="11256" width="12" style="367"/>
    <col min="11257" max="11257" width="1.5" style="367" customWidth="1"/>
    <col min="11258" max="11258" width="11.6640625" style="367" customWidth="1"/>
    <col min="11259" max="11259" width="12" style="367" customWidth="1"/>
    <col min="11260" max="11260" width="53.5" style="367" customWidth="1"/>
    <col min="11261" max="11261" width="2.5" style="367" customWidth="1"/>
    <col min="11262" max="11262" width="13" style="367" customWidth="1"/>
    <col min="11263" max="11263" width="23.5" style="367" customWidth="1"/>
    <col min="11264" max="11264" width="2.83203125" style="367" customWidth="1"/>
    <col min="11265" max="11512" width="12" style="367"/>
    <col min="11513" max="11513" width="1.5" style="367" customWidth="1"/>
    <col min="11514" max="11514" width="11.6640625" style="367" customWidth="1"/>
    <col min="11515" max="11515" width="12" style="367" customWidth="1"/>
    <col min="11516" max="11516" width="53.5" style="367" customWidth="1"/>
    <col min="11517" max="11517" width="2.5" style="367" customWidth="1"/>
    <col min="11518" max="11518" width="13" style="367" customWidth="1"/>
    <col min="11519" max="11519" width="23.5" style="367" customWidth="1"/>
    <col min="11520" max="11520" width="2.83203125" style="367" customWidth="1"/>
    <col min="11521" max="11768" width="12" style="367"/>
    <col min="11769" max="11769" width="1.5" style="367" customWidth="1"/>
    <col min="11770" max="11770" width="11.6640625" style="367" customWidth="1"/>
    <col min="11771" max="11771" width="12" style="367" customWidth="1"/>
    <col min="11772" max="11772" width="53.5" style="367" customWidth="1"/>
    <col min="11773" max="11773" width="2.5" style="367" customWidth="1"/>
    <col min="11774" max="11774" width="13" style="367" customWidth="1"/>
    <col min="11775" max="11775" width="23.5" style="367" customWidth="1"/>
    <col min="11776" max="11776" width="2.83203125" style="367" customWidth="1"/>
    <col min="11777" max="12024" width="12" style="367"/>
    <col min="12025" max="12025" width="1.5" style="367" customWidth="1"/>
    <col min="12026" max="12026" width="11.6640625" style="367" customWidth="1"/>
    <col min="12027" max="12027" width="12" style="367" customWidth="1"/>
    <col min="12028" max="12028" width="53.5" style="367" customWidth="1"/>
    <col min="12029" max="12029" width="2.5" style="367" customWidth="1"/>
    <col min="12030" max="12030" width="13" style="367" customWidth="1"/>
    <col min="12031" max="12031" width="23.5" style="367" customWidth="1"/>
    <col min="12032" max="12032" width="2.83203125" style="367" customWidth="1"/>
    <col min="12033" max="12280" width="12" style="367"/>
    <col min="12281" max="12281" width="1.5" style="367" customWidth="1"/>
    <col min="12282" max="12282" width="11.6640625" style="367" customWidth="1"/>
    <col min="12283" max="12283" width="12" style="367" customWidth="1"/>
    <col min="12284" max="12284" width="53.5" style="367" customWidth="1"/>
    <col min="12285" max="12285" width="2.5" style="367" customWidth="1"/>
    <col min="12286" max="12286" width="13" style="367" customWidth="1"/>
    <col min="12287" max="12287" width="23.5" style="367" customWidth="1"/>
    <col min="12288" max="12288" width="2.83203125" style="367" customWidth="1"/>
    <col min="12289" max="12536" width="12" style="367"/>
    <col min="12537" max="12537" width="1.5" style="367" customWidth="1"/>
    <col min="12538" max="12538" width="11.6640625" style="367" customWidth="1"/>
    <col min="12539" max="12539" width="12" style="367" customWidth="1"/>
    <col min="12540" max="12540" width="53.5" style="367" customWidth="1"/>
    <col min="12541" max="12541" width="2.5" style="367" customWidth="1"/>
    <col min="12542" max="12542" width="13" style="367" customWidth="1"/>
    <col min="12543" max="12543" width="23.5" style="367" customWidth="1"/>
    <col min="12544" max="12544" width="2.83203125" style="367" customWidth="1"/>
    <col min="12545" max="12792" width="12" style="367"/>
    <col min="12793" max="12793" width="1.5" style="367" customWidth="1"/>
    <col min="12794" max="12794" width="11.6640625" style="367" customWidth="1"/>
    <col min="12795" max="12795" width="12" style="367" customWidth="1"/>
    <col min="12796" max="12796" width="53.5" style="367" customWidth="1"/>
    <col min="12797" max="12797" width="2.5" style="367" customWidth="1"/>
    <col min="12798" max="12798" width="13" style="367" customWidth="1"/>
    <col min="12799" max="12799" width="23.5" style="367" customWidth="1"/>
    <col min="12800" max="12800" width="2.83203125" style="367" customWidth="1"/>
    <col min="12801" max="13048" width="12" style="367"/>
    <col min="13049" max="13049" width="1.5" style="367" customWidth="1"/>
    <col min="13050" max="13050" width="11.6640625" style="367" customWidth="1"/>
    <col min="13051" max="13051" width="12" style="367" customWidth="1"/>
    <col min="13052" max="13052" width="53.5" style="367" customWidth="1"/>
    <col min="13053" max="13053" width="2.5" style="367" customWidth="1"/>
    <col min="13054" max="13054" width="13" style="367" customWidth="1"/>
    <col min="13055" max="13055" width="23.5" style="367" customWidth="1"/>
    <col min="13056" max="13056" width="2.83203125" style="367" customWidth="1"/>
    <col min="13057" max="13304" width="12" style="367"/>
    <col min="13305" max="13305" width="1.5" style="367" customWidth="1"/>
    <col min="13306" max="13306" width="11.6640625" style="367" customWidth="1"/>
    <col min="13307" max="13307" width="12" style="367" customWidth="1"/>
    <col min="13308" max="13308" width="53.5" style="367" customWidth="1"/>
    <col min="13309" max="13309" width="2.5" style="367" customWidth="1"/>
    <col min="13310" max="13310" width="13" style="367" customWidth="1"/>
    <col min="13311" max="13311" width="23.5" style="367" customWidth="1"/>
    <col min="13312" max="13312" width="2.83203125" style="367" customWidth="1"/>
    <col min="13313" max="13560" width="12" style="367"/>
    <col min="13561" max="13561" width="1.5" style="367" customWidth="1"/>
    <col min="13562" max="13562" width="11.6640625" style="367" customWidth="1"/>
    <col min="13563" max="13563" width="12" style="367" customWidth="1"/>
    <col min="13564" max="13564" width="53.5" style="367" customWidth="1"/>
    <col min="13565" max="13565" width="2.5" style="367" customWidth="1"/>
    <col min="13566" max="13566" width="13" style="367" customWidth="1"/>
    <col min="13567" max="13567" width="23.5" style="367" customWidth="1"/>
    <col min="13568" max="13568" width="2.83203125" style="367" customWidth="1"/>
    <col min="13569" max="13816" width="12" style="367"/>
    <col min="13817" max="13817" width="1.5" style="367" customWidth="1"/>
    <col min="13818" max="13818" width="11.6640625" style="367" customWidth="1"/>
    <col min="13819" max="13819" width="12" style="367" customWidth="1"/>
    <col min="13820" max="13820" width="53.5" style="367" customWidth="1"/>
    <col min="13821" max="13821" width="2.5" style="367" customWidth="1"/>
    <col min="13822" max="13822" width="13" style="367" customWidth="1"/>
    <col min="13823" max="13823" width="23.5" style="367" customWidth="1"/>
    <col min="13824" max="13824" width="2.83203125" style="367" customWidth="1"/>
    <col min="13825" max="14072" width="12" style="367"/>
    <col min="14073" max="14073" width="1.5" style="367" customWidth="1"/>
    <col min="14074" max="14074" width="11.6640625" style="367" customWidth="1"/>
    <col min="14075" max="14075" width="12" style="367" customWidth="1"/>
    <col min="14076" max="14076" width="53.5" style="367" customWidth="1"/>
    <col min="14077" max="14077" width="2.5" style="367" customWidth="1"/>
    <col min="14078" max="14078" width="13" style="367" customWidth="1"/>
    <col min="14079" max="14079" width="23.5" style="367" customWidth="1"/>
    <col min="14080" max="14080" width="2.83203125" style="367" customWidth="1"/>
    <col min="14081" max="14328" width="12" style="367"/>
    <col min="14329" max="14329" width="1.5" style="367" customWidth="1"/>
    <col min="14330" max="14330" width="11.6640625" style="367" customWidth="1"/>
    <col min="14331" max="14331" width="12" style="367" customWidth="1"/>
    <col min="14332" max="14332" width="53.5" style="367" customWidth="1"/>
    <col min="14333" max="14333" width="2.5" style="367" customWidth="1"/>
    <col min="14334" max="14334" width="13" style="367" customWidth="1"/>
    <col min="14335" max="14335" width="23.5" style="367" customWidth="1"/>
    <col min="14336" max="14336" width="2.83203125" style="367" customWidth="1"/>
    <col min="14337" max="14584" width="12" style="367"/>
    <col min="14585" max="14585" width="1.5" style="367" customWidth="1"/>
    <col min="14586" max="14586" width="11.6640625" style="367" customWidth="1"/>
    <col min="14587" max="14587" width="12" style="367" customWidth="1"/>
    <col min="14588" max="14588" width="53.5" style="367" customWidth="1"/>
    <col min="14589" max="14589" width="2.5" style="367" customWidth="1"/>
    <col min="14590" max="14590" width="13" style="367" customWidth="1"/>
    <col min="14591" max="14591" width="23.5" style="367" customWidth="1"/>
    <col min="14592" max="14592" width="2.83203125" style="367" customWidth="1"/>
    <col min="14593" max="14840" width="12" style="367"/>
    <col min="14841" max="14841" width="1.5" style="367" customWidth="1"/>
    <col min="14842" max="14842" width="11.6640625" style="367" customWidth="1"/>
    <col min="14843" max="14843" width="12" style="367" customWidth="1"/>
    <col min="14844" max="14844" width="53.5" style="367" customWidth="1"/>
    <col min="14845" max="14845" width="2.5" style="367" customWidth="1"/>
    <col min="14846" max="14846" width="13" style="367" customWidth="1"/>
    <col min="14847" max="14847" width="23.5" style="367" customWidth="1"/>
    <col min="14848" max="14848" width="2.83203125" style="367" customWidth="1"/>
    <col min="14849" max="15096" width="12" style="367"/>
    <col min="15097" max="15097" width="1.5" style="367" customWidth="1"/>
    <col min="15098" max="15098" width="11.6640625" style="367" customWidth="1"/>
    <col min="15099" max="15099" width="12" style="367" customWidth="1"/>
    <col min="15100" max="15100" width="53.5" style="367" customWidth="1"/>
    <col min="15101" max="15101" width="2.5" style="367" customWidth="1"/>
    <col min="15102" max="15102" width="13" style="367" customWidth="1"/>
    <col min="15103" max="15103" width="23.5" style="367" customWidth="1"/>
    <col min="15104" max="15104" width="2.83203125" style="367" customWidth="1"/>
    <col min="15105" max="15352" width="12" style="367"/>
    <col min="15353" max="15353" width="1.5" style="367" customWidth="1"/>
    <col min="15354" max="15354" width="11.6640625" style="367" customWidth="1"/>
    <col min="15355" max="15355" width="12" style="367" customWidth="1"/>
    <col min="15356" max="15356" width="53.5" style="367" customWidth="1"/>
    <col min="15357" max="15357" width="2.5" style="367" customWidth="1"/>
    <col min="15358" max="15358" width="13" style="367" customWidth="1"/>
    <col min="15359" max="15359" width="23.5" style="367" customWidth="1"/>
    <col min="15360" max="15360" width="2.83203125" style="367" customWidth="1"/>
    <col min="15361" max="15608" width="12" style="367"/>
    <col min="15609" max="15609" width="1.5" style="367" customWidth="1"/>
    <col min="15610" max="15610" width="11.6640625" style="367" customWidth="1"/>
    <col min="15611" max="15611" width="12" style="367" customWidth="1"/>
    <col min="15612" max="15612" width="53.5" style="367" customWidth="1"/>
    <col min="15613" max="15613" width="2.5" style="367" customWidth="1"/>
    <col min="15614" max="15614" width="13" style="367" customWidth="1"/>
    <col min="15615" max="15615" width="23.5" style="367" customWidth="1"/>
    <col min="15616" max="15616" width="2.83203125" style="367" customWidth="1"/>
    <col min="15617" max="15864" width="12" style="367"/>
    <col min="15865" max="15865" width="1.5" style="367" customWidth="1"/>
    <col min="15866" max="15866" width="11.6640625" style="367" customWidth="1"/>
    <col min="15867" max="15867" width="12" style="367" customWidth="1"/>
    <col min="15868" max="15868" width="53.5" style="367" customWidth="1"/>
    <col min="15869" max="15869" width="2.5" style="367" customWidth="1"/>
    <col min="15870" max="15870" width="13" style="367" customWidth="1"/>
    <col min="15871" max="15871" width="23.5" style="367" customWidth="1"/>
    <col min="15872" max="15872" width="2.83203125" style="367" customWidth="1"/>
    <col min="15873" max="16120" width="12" style="367"/>
    <col min="16121" max="16121" width="1.5" style="367" customWidth="1"/>
    <col min="16122" max="16122" width="11.6640625" style="367" customWidth="1"/>
    <col min="16123" max="16123" width="12" style="367" customWidth="1"/>
    <col min="16124" max="16124" width="53.5" style="367" customWidth="1"/>
    <col min="16125" max="16125" width="2.5" style="367" customWidth="1"/>
    <col min="16126" max="16126" width="13" style="367" customWidth="1"/>
    <col min="16127" max="16127" width="23.5" style="367" customWidth="1"/>
    <col min="16128" max="16128" width="2.83203125" style="367" customWidth="1"/>
    <col min="16129" max="16384" width="12" style="367"/>
  </cols>
  <sheetData>
    <row r="1" spans="1:7" s="338" customFormat="1" ht="72" customHeight="1" thickBot="1" x14ac:dyDescent="0.25">
      <c r="A1" s="335"/>
      <c r="B1" s="336"/>
      <c r="C1" s="337"/>
      <c r="D1" s="337"/>
      <c r="E1" s="497" t="s">
        <v>239</v>
      </c>
      <c r="F1" s="498"/>
      <c r="G1" s="337"/>
    </row>
    <row r="2" spans="1:7" s="341" customFormat="1" ht="30.75" customHeight="1" thickBot="1" x14ac:dyDescent="0.25">
      <c r="A2" s="339"/>
      <c r="B2" s="478"/>
      <c r="C2" s="479"/>
      <c r="D2" s="340"/>
      <c r="E2" s="480" t="s">
        <v>221</v>
      </c>
      <c r="F2" s="480"/>
      <c r="G2" s="339"/>
    </row>
    <row r="3" spans="1:7" s="341" customFormat="1" ht="38.25" customHeight="1" thickBot="1" x14ac:dyDescent="0.25">
      <c r="A3" s="339"/>
      <c r="B3" s="496" t="s">
        <v>222</v>
      </c>
      <c r="C3" s="496"/>
      <c r="D3" s="339"/>
      <c r="E3" s="342" t="s">
        <v>84</v>
      </c>
      <c r="F3" s="342" t="s">
        <v>223</v>
      </c>
      <c r="G3" s="339"/>
    </row>
    <row r="4" spans="1:7" s="341" customFormat="1" ht="35.25" customHeight="1" thickBot="1" x14ac:dyDescent="0.25">
      <c r="A4" s="339"/>
      <c r="B4" s="343" t="s">
        <v>224</v>
      </c>
      <c r="C4" s="344" t="s">
        <v>225</v>
      </c>
      <c r="D4" s="339"/>
      <c r="E4" s="345">
        <f>+AITANA!P27</f>
        <v>0</v>
      </c>
      <c r="F4" s="346">
        <f>+AITANA!Q27</f>
        <v>0</v>
      </c>
      <c r="G4" s="339"/>
    </row>
    <row r="5" spans="1:7" s="341" customFormat="1" ht="18" customHeight="1" x14ac:dyDescent="0.2">
      <c r="A5" s="339"/>
      <c r="B5" s="474" t="s">
        <v>226</v>
      </c>
      <c r="C5" s="347" t="s">
        <v>227</v>
      </c>
      <c r="D5" s="339"/>
      <c r="E5" s="348">
        <f>SUM('PLATO PREMIUM'!N6:N14)</f>
        <v>0</v>
      </c>
      <c r="F5" s="349">
        <f>SUM('PLATO PREMIUM'!O6:O14)</f>
        <v>0</v>
      </c>
      <c r="G5" s="339"/>
    </row>
    <row r="6" spans="1:7" s="341" customFormat="1" ht="18" customHeight="1" thickBot="1" x14ac:dyDescent="0.25">
      <c r="A6" s="339"/>
      <c r="B6" s="476"/>
      <c r="C6" s="350" t="s">
        <v>228</v>
      </c>
      <c r="D6" s="339"/>
      <c r="E6" s="351">
        <f>SUM('PLATO PREMIUM'!N16:N24)</f>
        <v>0</v>
      </c>
      <c r="F6" s="352">
        <f>SUM('PLATO PREMIUM'!O16:O24)</f>
        <v>0</v>
      </c>
      <c r="G6" s="339"/>
    </row>
    <row r="7" spans="1:7" s="341" customFormat="1" ht="18" customHeight="1" x14ac:dyDescent="0.2">
      <c r="A7" s="339"/>
      <c r="B7" s="474" t="s">
        <v>229</v>
      </c>
      <c r="C7" s="347" t="s">
        <v>230</v>
      </c>
      <c r="D7" s="339"/>
      <c r="E7" s="348">
        <f>SUM(TERMOFORMADA!O6:O15)</f>
        <v>0</v>
      </c>
      <c r="F7" s="349">
        <f>SUM(TERMOFORMADA!P6:P15)</f>
        <v>0</v>
      </c>
      <c r="G7" s="339"/>
    </row>
    <row r="8" spans="1:7" s="341" customFormat="1" ht="18" customHeight="1" x14ac:dyDescent="0.2">
      <c r="A8" s="339"/>
      <c r="B8" s="475"/>
      <c r="C8" s="353" t="s">
        <v>231</v>
      </c>
      <c r="D8" s="339"/>
      <c r="E8" s="354">
        <f>SUM(TERMOFORMADA!O17:O26)</f>
        <v>0</v>
      </c>
      <c r="F8" s="355">
        <f>SUM(TERMOFORMADA!P17:P26)</f>
        <v>0</v>
      </c>
      <c r="G8" s="339"/>
    </row>
    <row r="9" spans="1:7" s="341" customFormat="1" ht="18" customHeight="1" x14ac:dyDescent="0.2">
      <c r="A9" s="339"/>
      <c r="B9" s="475"/>
      <c r="C9" s="353" t="s">
        <v>232</v>
      </c>
      <c r="D9" s="339"/>
      <c r="E9" s="354">
        <f>+TERMOFORMADA!O48</f>
        <v>0</v>
      </c>
      <c r="F9" s="355">
        <f>+TERMOFORMADA!P48</f>
        <v>0</v>
      </c>
      <c r="G9" s="339"/>
    </row>
    <row r="10" spans="1:7" s="341" customFormat="1" ht="18" customHeight="1" thickBot="1" x14ac:dyDescent="0.25">
      <c r="A10" s="339"/>
      <c r="B10" s="476"/>
      <c r="C10" s="350" t="s">
        <v>233</v>
      </c>
      <c r="D10" s="339"/>
      <c r="E10" s="351">
        <f>+TERMOFORMADA!O68</f>
        <v>0</v>
      </c>
      <c r="F10" s="352">
        <f>+TERMOFORMADA!P68</f>
        <v>0</v>
      </c>
      <c r="G10" s="339"/>
    </row>
    <row r="11" spans="1:7" s="341" customFormat="1" ht="18" customHeight="1" x14ac:dyDescent="0.2">
      <c r="A11" s="339"/>
      <c r="B11" s="477" t="s">
        <v>234</v>
      </c>
      <c r="C11" s="356" t="s">
        <v>235</v>
      </c>
      <c r="D11" s="339"/>
      <c r="E11" s="348">
        <f>+DISCOS!N15</f>
        <v>0</v>
      </c>
      <c r="F11" s="349">
        <f>+DISCOS!O15</f>
        <v>0</v>
      </c>
      <c r="G11" s="339"/>
    </row>
    <row r="12" spans="1:7" s="341" customFormat="1" ht="18" customHeight="1" x14ac:dyDescent="0.2">
      <c r="A12" s="339"/>
      <c r="B12" s="475"/>
      <c r="C12" s="353" t="s">
        <v>236</v>
      </c>
      <c r="D12" s="339"/>
      <c r="E12" s="354">
        <f>+DISCOS!N35</f>
        <v>0</v>
      </c>
      <c r="F12" s="355">
        <f>+DISCOS!O35</f>
        <v>0</v>
      </c>
      <c r="G12" s="339"/>
    </row>
    <row r="13" spans="1:7" s="341" customFormat="1" ht="18" customHeight="1" x14ac:dyDescent="0.2">
      <c r="A13" s="339"/>
      <c r="B13" s="475"/>
      <c r="C13" s="353" t="s">
        <v>237</v>
      </c>
      <c r="D13" s="339"/>
      <c r="E13" s="354">
        <f>+DISCOS!N55</f>
        <v>0</v>
      </c>
      <c r="F13" s="355">
        <f>+DISCOS!O55</f>
        <v>0</v>
      </c>
      <c r="G13" s="339"/>
    </row>
    <row r="14" spans="1:7" s="341" customFormat="1" ht="18" customHeight="1" thickBot="1" x14ac:dyDescent="0.25">
      <c r="A14" s="339"/>
      <c r="B14" s="476"/>
      <c r="C14" s="350" t="s">
        <v>238</v>
      </c>
      <c r="D14" s="339"/>
      <c r="E14" s="351">
        <f>+DISCOS!N76</f>
        <v>0</v>
      </c>
      <c r="F14" s="352">
        <f>+DISCOS!O76</f>
        <v>0</v>
      </c>
      <c r="G14" s="339"/>
    </row>
    <row r="15" spans="1:7" s="341" customFormat="1" ht="18" customHeight="1" x14ac:dyDescent="0.2">
      <c r="A15" s="339"/>
      <c r="B15" s="339"/>
      <c r="C15" s="357"/>
      <c r="D15" s="340"/>
      <c r="E15" s="348">
        <f>SUM(E4:E14)</f>
        <v>0</v>
      </c>
      <c r="F15" s="358">
        <f>SUM(F4:F14)</f>
        <v>0</v>
      </c>
      <c r="G15" s="339"/>
    </row>
    <row r="16" spans="1:7" s="341" customFormat="1" ht="18" customHeight="1" thickBot="1" x14ac:dyDescent="0.25">
      <c r="A16" s="339"/>
      <c r="B16" s="500" t="s">
        <v>153</v>
      </c>
      <c r="C16" s="500"/>
      <c r="D16" s="339"/>
      <c r="E16" s="359" t="s">
        <v>114</v>
      </c>
      <c r="F16" s="360">
        <f>F15*21%</f>
        <v>0</v>
      </c>
      <c r="G16" s="339"/>
    </row>
    <row r="17" spans="1:7" s="341" customFormat="1" ht="18" customHeight="1" x14ac:dyDescent="0.2">
      <c r="A17" s="339"/>
      <c r="B17" s="500" t="s">
        <v>152</v>
      </c>
      <c r="C17" s="500"/>
      <c r="D17" s="339"/>
      <c r="E17" s="361" t="s">
        <v>87</v>
      </c>
      <c r="F17" s="362">
        <f>SUM(F15:F16)</f>
        <v>0</v>
      </c>
      <c r="G17" s="339"/>
    </row>
    <row r="18" spans="1:7" s="341" customFormat="1" ht="11.25" customHeight="1" x14ac:dyDescent="0.2">
      <c r="A18" s="339"/>
      <c r="B18" s="339"/>
      <c r="C18" s="339"/>
      <c r="D18" s="339"/>
      <c r="E18" s="339"/>
      <c r="F18" s="339"/>
      <c r="G18" s="339"/>
    </row>
    <row r="19" spans="1:7" s="341" customFormat="1" ht="18" customHeight="1" x14ac:dyDescent="0.2">
      <c r="A19" s="339"/>
      <c r="B19" s="374">
        <f ca="1">TODAY()</f>
        <v>44806</v>
      </c>
      <c r="C19" s="499" t="s">
        <v>244</v>
      </c>
      <c r="D19" s="339"/>
      <c r="E19" s="363" t="s">
        <v>139</v>
      </c>
      <c r="F19" s="364">
        <f>F15*10.5%</f>
        <v>0</v>
      </c>
      <c r="G19" s="339"/>
    </row>
    <row r="20" spans="1:7" s="341" customFormat="1" ht="18" customHeight="1" x14ac:dyDescent="0.2">
      <c r="A20" s="339"/>
      <c r="B20" s="375" t="s">
        <v>140</v>
      </c>
      <c r="C20" s="499"/>
      <c r="D20" s="339"/>
      <c r="E20" s="365" t="s">
        <v>87</v>
      </c>
      <c r="F20" s="366">
        <f>F15+F19</f>
        <v>0</v>
      </c>
      <c r="G20" s="339"/>
    </row>
    <row r="21" spans="1:7" s="341" customFormat="1" ht="15" x14ac:dyDescent="0.2">
      <c r="A21" s="339"/>
      <c r="B21" s="339"/>
      <c r="C21" s="339"/>
      <c r="D21" s="339"/>
      <c r="E21" s="339"/>
      <c r="F21" s="339"/>
      <c r="G21" s="339"/>
    </row>
    <row r="22" spans="1:7" x14ac:dyDescent="0.2">
      <c r="A22" s="373"/>
      <c r="B22" s="373"/>
      <c r="C22" s="373"/>
      <c r="D22" s="373"/>
      <c r="E22" s="373"/>
      <c r="F22" s="373"/>
      <c r="G22" s="373"/>
    </row>
  </sheetData>
  <sheetProtection algorithmName="SHA-512" hashValue="lm3UZEjGGscKolMCWXKMlAbd4pJ48D7GNCyySY/vFyLvMk0PNoEX8zu3kPMkdbmApSskLDz2gvl+LwGGwWAnCQ==" saltValue="p7fi/+SWAQYtLzWHfcRnpQ==" spinCount="100000" sheet="1" objects="1" scenarios="1"/>
  <mergeCells count="10">
    <mergeCell ref="C19:C20"/>
    <mergeCell ref="E1:F1"/>
    <mergeCell ref="B16:C16"/>
    <mergeCell ref="B17:C17"/>
    <mergeCell ref="B7:B10"/>
    <mergeCell ref="B5:B6"/>
    <mergeCell ref="B11:B14"/>
    <mergeCell ref="B2:C2"/>
    <mergeCell ref="E2:F2"/>
    <mergeCell ref="B3:C3"/>
  </mergeCells>
  <conditionalFormatting sqref="E4:E14">
    <cfRule type="cellIs" dxfId="1" priority="2" operator="equal">
      <formula>0</formula>
    </cfRule>
  </conditionalFormatting>
  <conditionalFormatting sqref="F4:F14">
    <cfRule type="cellIs" dxfId="0" priority="1" operator="equal">
      <formula>0</formula>
    </cfRule>
  </conditionalFormatting>
  <pageMargins left="0.35433070866141736" right="0.19685039370078741" top="0.5" bottom="0.54" header="0.31496062992125984" footer="0.31496062992125984"/>
  <pageSetup paperSize="9" orientation="landscape" horizontalDpi="1200" verticalDpi="1200" r:id="rId1"/>
  <headerFooter>
    <oddHeader>&amp;A</oddHead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AITANA</vt:lpstr>
      <vt:lpstr>PLATO PREMIUM</vt:lpstr>
      <vt:lpstr>TERMOFORMADA</vt:lpstr>
      <vt:lpstr>DISCOS</vt:lpstr>
      <vt:lpstr>SINTESIS</vt:lpstr>
      <vt:lpstr>AITANA!Área_de_impresión</vt:lpstr>
      <vt:lpstr>DISCOS!Área_de_impresión</vt:lpstr>
      <vt:lpstr>'PLATO PREMIUM'!Área_de_impresión</vt:lpstr>
      <vt:lpstr>SINTESIS!Área_de_impresión</vt:lpstr>
      <vt:lpstr>TERMOFORMADA!Área_de_impresión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GRAN DISTRIBUIDOR</dc:title>
  <dc:subject>2021-01</dc:subject>
  <dc:creator>Gabriel Baron</dc:creator>
  <dc:description>PRECIOS DE PRODUCTOS AITANA &amp; KUNÉ</dc:description>
  <cp:lastModifiedBy>Gabriel Baron</cp:lastModifiedBy>
  <cp:lastPrinted>2022-08-26T13:57:00Z</cp:lastPrinted>
  <dcterms:created xsi:type="dcterms:W3CDTF">2018-09-04T15:38:42Z</dcterms:created>
  <dcterms:modified xsi:type="dcterms:W3CDTF">2022-09-02T23:39:36Z</dcterms:modified>
</cp:coreProperties>
</file>